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628"/>
  <workbookPr codeName="ThisWorkbook" defaultThemeVersion="124226"/>
  <mc:AlternateContent xmlns:mc="http://schemas.openxmlformats.org/markup-compatibility/2006">
    <mc:Choice Requires="x15">
      <x15ac:absPath xmlns:x15ac="http://schemas.microsoft.com/office/spreadsheetml/2010/11/ac" url="S:\Allocations\Grant allocations\2020-21\Grant tables\Outputs\October\Sector\"/>
    </mc:Choice>
  </mc:AlternateContent>
  <xr:revisionPtr revIDLastSave="0" documentId="13_ncr:1_{2A664974-0BD6-4687-BADB-07F14FE83694}" xr6:coauthVersionLast="46" xr6:coauthVersionMax="46" xr10:uidLastSave="{00000000-0000-0000-0000-000000000000}"/>
  <bookViews>
    <workbookView xWindow="-120" yWindow="-120" windowWidth="29040" windowHeight="15840" tabRatio="769" xr2:uid="{00000000-000D-0000-FFFF-FFFF00000000}"/>
  </bookViews>
  <sheets>
    <sheet name="Information" sheetId="79" r:id="rId1"/>
    <sheet name="A Summary" sheetId="77" r:id="rId2"/>
    <sheet name="B High-cost" sheetId="22" r:id="rId3"/>
    <sheet name="C NMAH supplement" sheetId="80" r:id="rId4"/>
    <sheet name="D Erasmus+" sheetId="78" r:id="rId5"/>
    <sheet name="E Other high-cost TAs" sheetId="43" r:id="rId6"/>
    <sheet name="F Student access and success" sheetId="30" r:id="rId7"/>
    <sheet name="G Parameters" sheetId="17" r:id="rId8"/>
  </sheets>
  <definedNames>
    <definedName name="A_datacols1">'A Summary'!$C$33:$D$33</definedName>
    <definedName name="A_datacols2">'A Summary'!$F$33</definedName>
    <definedName name="A_hidecols">'A Summary'!$D$34</definedName>
    <definedName name="A_hiderows_group1">'A Summary'!$I$4:$I$4</definedName>
    <definedName name="A_hiderows_group2">'A Summary'!#REF!</definedName>
    <definedName name="A_rowtags1">'A Summary'!$I$7:$I$17</definedName>
    <definedName name="A_rowtags2">'A Summary'!$I$19:$I$21</definedName>
    <definedName name="A_rowtags3">'A Summary'!$I$23:$I$24</definedName>
    <definedName name="A_rowvars">'A Summary'!$I$5</definedName>
    <definedName name="ACCL_TA">'E Other high-cost TAs'!$N$5</definedName>
    <definedName name="B_datacols1">'B High-cost'!$D$56:$K$56</definedName>
    <definedName name="B_datacols2">'B High-cost'!$M$56:$O$56</definedName>
    <definedName name="B_rowtags">'B High-cost'!$Q$5:$S$51</definedName>
    <definedName name="B_rowvars">'B High-cost'!$Q$4:$S$4</definedName>
    <definedName name="C_coltags1">'C NMAH supplement'!$C$47:$D$47</definedName>
    <definedName name="C_coltags2">'C NMAH supplement'!$E$47:$F$47</definedName>
    <definedName name="C_coltags3">'C NMAH supplement'!$G$47:$I$47</definedName>
    <definedName name="C_colvars">'C NMAH supplement'!$A$47</definedName>
    <definedName name="C_datacols">'C NMAH supplement'!$C$48:$I$48</definedName>
    <definedName name="C_rowtags">'C NMAH supplement'!$K$7:$L$45</definedName>
    <definedName name="C_rowvars">'C NMAH supplement'!$K$6:$L$6</definedName>
    <definedName name="D_coltags1">'D Erasmus+'!$B$11:$C$11</definedName>
    <definedName name="D_coltags2">'D Erasmus+'!$D$11:$E$11</definedName>
    <definedName name="D_coltags3">'D Erasmus+'!$F$11:$G$11</definedName>
    <definedName name="D_colvars">'D Erasmus+'!$A$11</definedName>
    <definedName name="D_datacols">'D Erasmus+'!$B$12:$G$12</definedName>
    <definedName name="D_rowtags">'D Erasmus+'!$I$7:$I$9</definedName>
    <definedName name="D_rowvars">'D Erasmus+'!$I$6</definedName>
    <definedName name="DATE">'A Summary'!$K$5</definedName>
    <definedName name="DENINTAR">'A Summary'!$L$30</definedName>
    <definedName name="DENINTAR_ISOV">'A Summary'!$L$31</definedName>
    <definedName name="DENINTAR_ISOV2">'A Summary'!#REF!</definedName>
    <definedName name="DENINTAR2">'A Summary'!#REF!</definedName>
    <definedName name="DIS_WHCOUNT">'F Student access and success'!$J$65</definedName>
    <definedName name="DISABLED">'F Student access and success'!$A$60</definedName>
    <definedName name="E_datacols1">'E Other high-cost TAs'!$E$99:$O$99</definedName>
    <definedName name="E_datacols2">'E Other high-cost TAs'!$Q$99:$U$99</definedName>
    <definedName name="E_rowtags">'E Other high-cost TAs'!$W$6:$Z$94</definedName>
    <definedName name="E_rowvars">'E Other high-cost TAs'!$W$5:$Z$5</definedName>
    <definedName name="ERAS_TA">'D Erasmus+'!$G$4</definedName>
    <definedName name="F_datacols">'F Student access and success'!$E$80</definedName>
    <definedName name="F_rowtags1">'F Student access and success'!$H$6:$H$13</definedName>
    <definedName name="F_rowtags11">'F Student access and success'!$H$54:$H$56</definedName>
    <definedName name="F_rowtags12">'F Student access and success'!$H$62:$H$63</definedName>
    <definedName name="F_rowtags13">'F Student access and success'!$H$65:$H$68</definedName>
    <definedName name="F_rowtags15">'F Student access and success'!$H$70:$H$71</definedName>
    <definedName name="F_rowtags16">'F Student access and success'!$H$73:$H$75</definedName>
    <definedName name="F_rowtags2">'F Student access and success'!$H$15:$H$18</definedName>
    <definedName name="F_rowtags4">'F Student access and success'!$H$20:$H$23</definedName>
    <definedName name="F_rowtags5">'F Student access and success'!$H$29:$H$36</definedName>
    <definedName name="F_rowtags6">'F Student access and success'!$H$38:$H$42</definedName>
    <definedName name="F_rowtags8">'F Student access and success'!$H$44:$H$47</definedName>
    <definedName name="F_rowtags9">'F Student access and success'!$H$52</definedName>
    <definedName name="F_rowvars">'F Student access and success'!$H$5</definedName>
    <definedName name="G_datacols">'G Parameters'!$B$61</definedName>
    <definedName name="G_rowtags">'G Parameters'!$J$56:$J$59</definedName>
    <definedName name="G_rowvars">'G Parameters'!$J$55</definedName>
    <definedName name="HEALTH_TA">'C NMAH supplement'!$I$4:$I$6</definedName>
    <definedName name="HIGHCOST">'B High-cost'!$K$4</definedName>
    <definedName name="INT_TA">'E Other high-cost TAs'!$M$5</definedName>
    <definedName name="LOND_TA">'E Other high-cost TAs'!$O$5</definedName>
    <definedName name="MEDINTAR">'A Summary'!$L$28</definedName>
    <definedName name="MEDINTAR_ISOV">'A Summary'!$L$29</definedName>
    <definedName name="MEDINTAR_ISOV2">'A Summary'!#REF!</definedName>
    <definedName name="MEDINTAR2">'A Summary'!#REF!</definedName>
    <definedName name="PGTS_TA">'E Other high-cost TAs'!$L$5</definedName>
    <definedName name="_xlnm.Print_Area" localSheetId="1">'A Summary'!$A$1:$F$32</definedName>
    <definedName name="_xlnm.Print_Area" localSheetId="2">'B High-cost'!$A$1:$O$54</definedName>
    <definedName name="_xlnm.Print_Area" localSheetId="3">'C NMAH supplement'!$A$1:$I$45</definedName>
    <definedName name="_xlnm.Print_Area" localSheetId="4">'D Erasmus+'!$A$1:$G$9</definedName>
    <definedName name="_xlnm.Print_Area" localSheetId="5">'E Other high-cost TAs'!$A$1:$V$97</definedName>
    <definedName name="_xlnm.Print_Area" localSheetId="6">'F Student access and success'!$A$1:$F$78</definedName>
    <definedName name="_xlnm.Print_Area" localSheetId="7">'G Parameters'!$A$1:$H$59</definedName>
    <definedName name="_xlnm.Print_Area" localSheetId="0">Information!$A$1:$R$15</definedName>
    <definedName name="_xlnm.Print_Titles" localSheetId="5">'E Other high-cost TAs'!$A:$D,'E Other high-cost TAs'!$1:$5</definedName>
    <definedName name="PRORATA">'A Summary'!$N$2</definedName>
    <definedName name="PROVIDER">'A Summary'!$K$2</definedName>
    <definedName name="SP_FT">'F Student access and success'!$A$4</definedName>
    <definedName name="SP_PT">'F Student access and success'!$A$51</definedName>
    <definedName name="SPDISPOP">'F Student access and success'!$J$66</definedName>
    <definedName name="SPDSAALLOC">'F Student access and success'!$J$62</definedName>
    <definedName name="SPSDALLOC">'F Student access and success'!$J$63</definedName>
    <definedName name="SPSECTORFLAG">'A Summary'!$M$2</definedName>
    <definedName name="TABLEA">'A Summary'!$A$1</definedName>
    <definedName name="TABLEB">'B High-cost'!$A$1</definedName>
    <definedName name="TABLEC">'C NMAH supplement'!$A$1</definedName>
    <definedName name="TABLED">'D Erasmus+'!$A$1</definedName>
    <definedName name="TABLEE">'E Other high-cost TAs'!$A$1</definedName>
    <definedName name="TABLEF">'F Student access and success'!$A$1</definedName>
    <definedName name="TABLEG">'G Parameters'!$A$1</definedName>
    <definedName name="TC_coltags3">#REF!</definedName>
    <definedName name="UKPRN">'A Summary'!$L$2</definedName>
  </definedNames>
  <calcPr calcId="191029" forceFullCal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1" i="77" l="1"/>
  <c r="D30" i="77"/>
  <c r="D29" i="77"/>
  <c r="D28" i="77"/>
  <c r="C5" i="77" l="1"/>
  <c r="A12" i="79" l="1"/>
  <c r="A13" i="79"/>
  <c r="A27" i="77" l="1"/>
  <c r="C31" i="77"/>
  <c r="C30" i="77"/>
  <c r="C29" i="77"/>
  <c r="C28" i="77"/>
  <c r="A10" i="79" l="1"/>
  <c r="A14" i="79" l="1"/>
  <c r="K18" i="77" l="1"/>
  <c r="A11" i="79" l="1"/>
  <c r="A9" i="79"/>
  <c r="K19" i="77" l="1"/>
  <c r="A4" i="79"/>
  <c r="K20" i="77" l="1"/>
  <c r="A1" i="80" l="1"/>
  <c r="A1" i="43"/>
  <c r="A1" i="17"/>
  <c r="A1" i="30"/>
  <c r="A1" i="78"/>
  <c r="A1" i="77"/>
  <c r="A1" i="22"/>
  <c r="M4" i="79" l="1"/>
  <c r="L4" i="79"/>
  <c r="K4" i="79"/>
  <c r="J4" i="79"/>
  <c r="I4" i="79"/>
  <c r="H4" i="79"/>
  <c r="G4" i="79"/>
  <c r="F4" i="79"/>
  <c r="E4" i="79"/>
  <c r="D4" i="79"/>
  <c r="C4" i="79"/>
  <c r="B4" i="79"/>
  <c r="B8" i="80" l="1"/>
  <c r="B14" i="80" l="1"/>
  <c r="B22" i="80"/>
  <c r="B30" i="80"/>
  <c r="B38" i="80"/>
  <c r="B10" i="80"/>
  <c r="B18" i="80"/>
  <c r="B26" i="80"/>
  <c r="B34" i="80"/>
  <c r="B42" i="80"/>
  <c r="B12" i="80"/>
  <c r="B16" i="80"/>
  <c r="B20" i="80"/>
  <c r="B24" i="80"/>
  <c r="B28" i="80"/>
  <c r="B32" i="80"/>
  <c r="B36" i="80"/>
  <c r="B40" i="80"/>
  <c r="B44" i="80"/>
  <c r="A5" i="79" l="1"/>
  <c r="A3" i="77" l="1"/>
  <c r="A8" i="79" s="1"/>
  <c r="C8" i="43" l="1"/>
  <c r="C88" i="43"/>
  <c r="C92" i="43"/>
  <c r="C20" i="43"/>
  <c r="C87" i="43"/>
  <c r="C91" i="43"/>
  <c r="C89" i="43"/>
  <c r="C93" i="43"/>
  <c r="C10" i="43"/>
  <c r="C84" i="43"/>
  <c r="C61" i="43"/>
  <c r="C68" i="43"/>
  <c r="C60" i="43"/>
  <c r="C59" i="43"/>
  <c r="C80" i="43"/>
  <c r="C82" i="43"/>
  <c r="C72" i="43"/>
  <c r="C74" i="43"/>
  <c r="C76" i="43"/>
  <c r="C64" i="43"/>
  <c r="C66" i="43"/>
  <c r="C52" i="43"/>
  <c r="C54" i="43"/>
  <c r="C56" i="43"/>
  <c r="C44" i="43"/>
  <c r="C46" i="43"/>
  <c r="C48" i="43"/>
  <c r="C36" i="43"/>
  <c r="C28" i="43"/>
  <c r="C38" i="43"/>
  <c r="C40" i="43"/>
  <c r="C30" i="43"/>
  <c r="C32" i="43"/>
  <c r="C22" i="43"/>
  <c r="C24" i="43"/>
  <c r="C14" i="43"/>
  <c r="C16" i="43"/>
  <c r="C12" i="22" l="1"/>
  <c r="C10" i="22"/>
  <c r="C6" i="22"/>
  <c r="C9" i="22"/>
  <c r="C7" i="22"/>
  <c r="C33" i="22"/>
  <c r="C48" i="22"/>
  <c r="C49" i="22"/>
  <c r="C50" i="22"/>
  <c r="C44" i="22"/>
  <c r="C45" i="22"/>
  <c r="C46" i="22"/>
  <c r="C40" i="22"/>
  <c r="C41" i="22"/>
  <c r="C42" i="22"/>
  <c r="C36" i="22"/>
  <c r="C37" i="22"/>
  <c r="C38" i="22"/>
  <c r="C32" i="22"/>
  <c r="C34" i="22"/>
  <c r="C17" i="22"/>
  <c r="C28" i="22"/>
  <c r="C29" i="22"/>
  <c r="C30" i="22"/>
  <c r="C24" i="22"/>
  <c r="C25" i="22"/>
  <c r="C26" i="22"/>
  <c r="C20" i="22"/>
  <c r="C21" i="22"/>
  <c r="C22" i="22"/>
  <c r="C16" i="22"/>
  <c r="C18" i="22"/>
  <c r="C14" i="22"/>
  <c r="C13" i="22"/>
</calcChain>
</file>

<file path=xl/sharedStrings.xml><?xml version="1.0" encoding="utf-8"?>
<sst xmlns="http://schemas.openxmlformats.org/spreadsheetml/2006/main" count="1175" uniqueCount="297">
  <si>
    <t>Mode</t>
  </si>
  <si>
    <t>PT</t>
  </si>
  <si>
    <t>FTS</t>
  </si>
  <si>
    <t>Total</t>
  </si>
  <si>
    <t>All</t>
  </si>
  <si>
    <t>Level</t>
  </si>
  <si>
    <t>UG</t>
  </si>
  <si>
    <t>A</t>
  </si>
  <si>
    <t>B</t>
  </si>
  <si>
    <t>D</t>
  </si>
  <si>
    <t>Length</t>
  </si>
  <si>
    <t>Long</t>
  </si>
  <si>
    <t>Standard</t>
  </si>
  <si>
    <t>Price group</t>
  </si>
  <si>
    <t>SWOUT</t>
  </si>
  <si>
    <t>London weighting</t>
  </si>
  <si>
    <t>Clinical consultants' pay</t>
  </si>
  <si>
    <t>NHS pensions scheme compensation</t>
  </si>
  <si>
    <t>Weighted FTEs</t>
  </si>
  <si>
    <t>Funding rate per weighted FTE (£)</t>
  </si>
  <si>
    <t>Allocation (£)</t>
  </si>
  <si>
    <t>DISFTE</t>
  </si>
  <si>
    <t>Senior academic GPs' pay</t>
  </si>
  <si>
    <t>S</t>
  </si>
  <si>
    <t>L</t>
  </si>
  <si>
    <t>Scaling factor</t>
  </si>
  <si>
    <t>C1</t>
  </si>
  <si>
    <t>C2</t>
  </si>
  <si>
    <t>Intensive postgraduate provision</t>
  </si>
  <si>
    <t>PRICEGRP</t>
  </si>
  <si>
    <t>MODE</t>
  </si>
  <si>
    <t>LEVEL</t>
  </si>
  <si>
    <t>LENGTH</t>
  </si>
  <si>
    <t>PGT_UGF</t>
  </si>
  <si>
    <t>Tables</t>
  </si>
  <si>
    <t>M_D_ADJ</t>
  </si>
  <si>
    <t>C1 and C2</t>
  </si>
  <si>
    <t>Students attending courses in London</t>
  </si>
  <si>
    <t>Erasmus+ and overseas study programmes</t>
  </si>
  <si>
    <t>Other FTE adjustments</t>
  </si>
  <si>
    <t>Intensive postgraduate provision (£)</t>
  </si>
  <si>
    <t>Students attending courses in London (£)</t>
  </si>
  <si>
    <t>HOMEF</t>
  </si>
  <si>
    <t>Specialist institutions</t>
  </si>
  <si>
    <t>PGT_ML</t>
  </si>
  <si>
    <t>PGT_OTH</t>
  </si>
  <si>
    <t>Postgraduate taught supplement</t>
  </si>
  <si>
    <t>Postgraduate taught supplement (£)</t>
  </si>
  <si>
    <t>Disabled students' premium</t>
  </si>
  <si>
    <t>Main allocation (£)</t>
  </si>
  <si>
    <t>Supplement (£)</t>
  </si>
  <si>
    <t>HIGHCOST</t>
  </si>
  <si>
    <t>T_TOT</t>
  </si>
  <si>
    <t>GRANT</t>
  </si>
  <si>
    <t>ALLOC</t>
  </si>
  <si>
    <t>MEDINTAR</t>
  </si>
  <si>
    <t>DENINTAR</t>
  </si>
  <si>
    <t>PGTS_TA</t>
  </si>
  <si>
    <t>INT_TA</t>
  </si>
  <si>
    <t>ACCL_TA</t>
  </si>
  <si>
    <t>ERAS_TA</t>
  </si>
  <si>
    <t>LOND_TA</t>
  </si>
  <si>
    <t>IS_TA</t>
  </si>
  <si>
    <t>CCPAY_TA</t>
  </si>
  <si>
    <t>SAGP_TA</t>
  </si>
  <si>
    <t>NHS_TA</t>
  </si>
  <si>
    <t>Titles</t>
  </si>
  <si>
    <t>PGT</t>
  </si>
  <si>
    <t>SP_FT_MAIN_WFTE</t>
  </si>
  <si>
    <t>SP_FT_MAIN_WHCOUNT</t>
  </si>
  <si>
    <t>SP_FT_MAIN_HCOUNT</t>
  </si>
  <si>
    <t>FT_UG_FTE</t>
  </si>
  <si>
    <t>SP_FT_MAIN_Rate</t>
  </si>
  <si>
    <t>SP_FT_SUPP_WHCOUNT</t>
  </si>
  <si>
    <t>SP_FT_SUPP_HCOUNT</t>
  </si>
  <si>
    <t>SP_FT_SUPP_WFTE</t>
  </si>
  <si>
    <t>SP_FT_SUPP_Rate</t>
  </si>
  <si>
    <t>SPDSAALLOC</t>
  </si>
  <si>
    <t>SPSDALLOC</t>
  </si>
  <si>
    <t>SPDISPOP</t>
  </si>
  <si>
    <t>DIS_RATE</t>
  </si>
  <si>
    <t>HEALTH</t>
  </si>
  <si>
    <t>SP_FT</t>
  </si>
  <si>
    <t>SP_PT</t>
  </si>
  <si>
    <t>DISABLED</t>
  </si>
  <si>
    <t>Title</t>
  </si>
  <si>
    <t>HEALTH_TA</t>
  </si>
  <si>
    <t>Rate of funding</t>
  </si>
  <si>
    <t>Nursing - adult</t>
  </si>
  <si>
    <t>Nursing - children</t>
  </si>
  <si>
    <t>Nursing - mental health</t>
  </si>
  <si>
    <t>Radiography (diagnostic)</t>
  </si>
  <si>
    <t>Nursing - unclassified</t>
  </si>
  <si>
    <t>Radiography (therapeutic)</t>
  </si>
  <si>
    <t>Speech and language therapy</t>
  </si>
  <si>
    <t>Nursing - learning disability</t>
  </si>
  <si>
    <t>Orthoptics</t>
  </si>
  <si>
    <t>Orthotics and prosthetics</t>
  </si>
  <si>
    <t>Weighted headcount of at-risk students</t>
  </si>
  <si>
    <t>Medium and high risk students weighting</t>
  </si>
  <si>
    <t>Weighted headcount of disabled students</t>
  </si>
  <si>
    <t>Disabled students' premium weighting</t>
  </si>
  <si>
    <t>Minimum allocation (£)</t>
  </si>
  <si>
    <t>DIS_WHCOUNT</t>
  </si>
  <si>
    <t>UKPRN</t>
  </si>
  <si>
    <t>Non-fundable</t>
  </si>
  <si>
    <t>Type of year abroad</t>
  </si>
  <si>
    <t>Outgoing Erasmus+ year abroad</t>
  </si>
  <si>
    <t>Outgoing year abroad outside the Erasmus+ programme</t>
  </si>
  <si>
    <t>Sandwich year out</t>
  </si>
  <si>
    <t>Total years countable for Erasmus+ and overseas study programmes</t>
  </si>
  <si>
    <t>Erasmus+ and overseas study programmes (£)</t>
  </si>
  <si>
    <t>Profession</t>
  </si>
  <si>
    <t>YEARABR</t>
  </si>
  <si>
    <t>ERAS</t>
  </si>
  <si>
    <t>NON_ERAS</t>
  </si>
  <si>
    <t>Dental hygiene</t>
  </si>
  <si>
    <t>Dental therapy</t>
  </si>
  <si>
    <t>Dietetics</t>
  </si>
  <si>
    <t>Midwifery</t>
  </si>
  <si>
    <t>Occupational therapy</t>
  </si>
  <si>
    <t>Operating department practice</t>
  </si>
  <si>
    <t>Physiotherapy</t>
  </si>
  <si>
    <t>HEALTHFTETOT</t>
  </si>
  <si>
    <t>PROF</t>
  </si>
  <si>
    <t>DENHYG</t>
  </si>
  <si>
    <t>DENTHE</t>
  </si>
  <si>
    <t>DIETET</t>
  </si>
  <si>
    <t>MIDWIF</t>
  </si>
  <si>
    <t>NURSAD</t>
  </si>
  <si>
    <t>NURSCH</t>
  </si>
  <si>
    <t>NURSLD</t>
  </si>
  <si>
    <t>NURSMH</t>
  </si>
  <si>
    <t>NURSUN</t>
  </si>
  <si>
    <t>OCCTHE</t>
  </si>
  <si>
    <t>OPDEPT</t>
  </si>
  <si>
    <t>ORTHOP</t>
  </si>
  <si>
    <t>ORTPRO</t>
  </si>
  <si>
    <t>PHYSIO</t>
  </si>
  <si>
    <t>PODCHI</t>
  </si>
  <si>
    <t>RADDIA</t>
  </si>
  <si>
    <t>RADTHE</t>
  </si>
  <si>
    <t>SPELAN</t>
  </si>
  <si>
    <t>[MODE]</t>
  </si>
  <si>
    <t>TOTAL</t>
  </si>
  <si>
    <t>HOMENF</t>
  </si>
  <si>
    <t>MEDINTAR_ISOV</t>
  </si>
  <si>
    <t>DENINTAR_ISOV</t>
  </si>
  <si>
    <t>Y_F_M</t>
  </si>
  <si>
    <t>Y_F_H</t>
  </si>
  <si>
    <t>M_F_M</t>
  </si>
  <si>
    <t>M_F_H</t>
  </si>
  <si>
    <t>Y_O_M</t>
  </si>
  <si>
    <t>Y_O_H</t>
  </si>
  <si>
    <t>M_O_M</t>
  </si>
  <si>
    <t>M_O_H</t>
  </si>
  <si>
    <t>PT_UG_FTE</t>
  </si>
  <si>
    <t>SP_PT_Rate</t>
  </si>
  <si>
    <t>Y_F_M_1_2</t>
  </si>
  <si>
    <t>Y_F_H_1_2</t>
  </si>
  <si>
    <t>M_F_M_1_2</t>
  </si>
  <si>
    <t>M_F_H_1_2</t>
  </si>
  <si>
    <t>Y_O_M_1_2</t>
  </si>
  <si>
    <t>Y_O_H_1_2</t>
  </si>
  <si>
    <t>M_O_M_1_2</t>
  </si>
  <si>
    <t>M_O_H_1_2</t>
  </si>
  <si>
    <t>SP_FT_MAIN_WEIGHT</t>
  </si>
  <si>
    <t>SP_FT_SUPP_WEIGHT</t>
  </si>
  <si>
    <t>SP_FT_SUPP_MHWEIGHT</t>
  </si>
  <si>
    <t>DIS_WGT</t>
  </si>
  <si>
    <t>DIS_WFTE</t>
  </si>
  <si>
    <t>SP_FT_MAIN</t>
  </si>
  <si>
    <t>SP_FT_MAIN_HEALTH</t>
  </si>
  <si>
    <t>SP_FT_SUPP</t>
  </si>
  <si>
    <t>SP_FT_SUPP_HEALTH</t>
  </si>
  <si>
    <t>SP_PT_HEALTH</t>
  </si>
  <si>
    <t>DISABLED_PREV</t>
  </si>
  <si>
    <t>DISABLED_HEALTH</t>
  </si>
  <si>
    <t>Of which maximum overseas numbers</t>
  </si>
  <si>
    <t>Nursing, midwifery and allied health supplement (£)</t>
  </si>
  <si>
    <t>Nursing, midwifery and allied health supplement</t>
  </si>
  <si>
    <t>Date</t>
  </si>
  <si>
    <t>Sub-level</t>
  </si>
  <si>
    <t>Age</t>
  </si>
  <si>
    <t>Risk category</t>
  </si>
  <si>
    <t>Weight</t>
  </si>
  <si>
    <t>First degree</t>
  </si>
  <si>
    <t>Young</t>
  </si>
  <si>
    <t>Medium</t>
  </si>
  <si>
    <t>High</t>
  </si>
  <si>
    <t>Mature</t>
  </si>
  <si>
    <t>Other UG</t>
  </si>
  <si>
    <t>Total headcount</t>
  </si>
  <si>
    <t>Quintiles</t>
  </si>
  <si>
    <t>1 and 2</t>
  </si>
  <si>
    <t>Disability status</t>
  </si>
  <si>
    <t>In receipt of DSA</t>
  </si>
  <si>
    <t>Self-declared disability, not in receipt of DSA</t>
  </si>
  <si>
    <t>Of which related to NMAH² funding transfer (£)</t>
  </si>
  <si>
    <t>Provider</t>
  </si>
  <si>
    <t>Provider name</t>
  </si>
  <si>
    <t>Of which related to nursing, midwifery and allied health funding transfer (£)</t>
  </si>
  <si>
    <t>High-cost subject funding (£)</t>
  </si>
  <si>
    <t>Full-time</t>
  </si>
  <si>
    <t>Full-time student premium (main allocation) weighting</t>
  </si>
  <si>
    <t>Full-time student premium (supplement) weighting</t>
  </si>
  <si>
    <t>Full-time and sandwich year out</t>
  </si>
  <si>
    <t>Part-time</t>
  </si>
  <si>
    <t>High-cost subject funding</t>
  </si>
  <si>
    <t>Accelerated full-time undergraduate provision</t>
  </si>
  <si>
    <t>Premium to support successful student outcomes: full-time (main allocation)</t>
  </si>
  <si>
    <t>Premium to support successful student outcomes: full-time (supplement)</t>
  </si>
  <si>
    <t>Premium to support successful student outcomes: part-time</t>
  </si>
  <si>
    <t>Accelerated 
full-time undergraduate provision (£)</t>
  </si>
  <si>
    <t>Premium to support successful student outcomes: full-time</t>
  </si>
  <si>
    <t>Adjustment for over-recruitment against medical and dental intake targets</t>
  </si>
  <si>
    <t>Very high-cost STEM subjects</t>
  </si>
  <si>
    <t>OfS-fundable</t>
  </si>
  <si>
    <t>PGT (UG fee)</t>
  </si>
  <si>
    <t>Total funding</t>
  </si>
  <si>
    <t>VHCSS_TA</t>
  </si>
  <si>
    <t>FTEs from OfS data survey</t>
  </si>
  <si>
    <t>Additional NMAH cohort: PGT FTEs</t>
  </si>
  <si>
    <t>Additional NMAH cohort: DHDT FTEs</t>
  </si>
  <si>
    <t>² Nursing, midwifery and allied health</t>
  </si>
  <si>
    <t>PGT (Masters' loan)</t>
  </si>
  <si>
    <t>PGT (Other)</t>
  </si>
  <si>
    <t>A, B, C1 and C2</t>
  </si>
  <si>
    <t>Of which related to NMAH funding transfer</t>
  </si>
  <si>
    <t>¹ Nursing, midwifery and allied health</t>
  </si>
  <si>
    <t>² Dental hygiene and dental therapy</t>
  </si>
  <si>
    <t>Additional NMAH¹ cohort: UG FTEs
(excl. DHDT²)</t>
  </si>
  <si>
    <t>Additional NMAH¹ cohort: UG FTEs 
(excl. DHDT²)</t>
  </si>
  <si>
    <t>HEALTHTAFTETOT</t>
  </si>
  <si>
    <t>SPSECTORFLAG</t>
  </si>
  <si>
    <t>Hide for no SP sector rates applied</t>
  </si>
  <si>
    <t>Headcount of at-risk and underrepresented students</t>
  </si>
  <si>
    <t>Table A: 2020-21 Summary of allocations</t>
  </si>
  <si>
    <t>Medical intake target for 2020-21</t>
  </si>
  <si>
    <t>Dental intake target for 2020-21</t>
  </si>
  <si>
    <t>Table B: 2020-21 High-cost subject funding</t>
  </si>
  <si>
    <t>Total FTEs for 2020-21 high-cost subject funding</t>
  </si>
  <si>
    <t>Total NMAH FTEs for
 2020-21
high-cost subject funding</t>
  </si>
  <si>
    <t>Total FTEs for 2020-21: Full-time and sandwich year out UG¹</t>
  </si>
  <si>
    <t>Total FTEs for 2020-21: Part-time UG¹</t>
  </si>
  <si>
    <t>Total FTEs for 2020-21¹</t>
  </si>
  <si>
    <t>Table D: 2020-21 Erasmus+ and overseas study programmes</t>
  </si>
  <si>
    <t>Table G: 2020-21 Parameters in the funding models</t>
  </si>
  <si>
    <t>FTE adjustment</t>
  </si>
  <si>
    <t>Full-time and sandwich year out UG headcount (2018-19 HESA/ILR)</t>
  </si>
  <si>
    <t>2019-20 Disabled students' premium (£)</t>
  </si>
  <si>
    <t>2019-20 years abroad from OfS data survey</t>
  </si>
  <si>
    <t>ERASSTU19</t>
  </si>
  <si>
    <t>ERAS_TA20</t>
  </si>
  <si>
    <t>FTE20</t>
  </si>
  <si>
    <t>Additional cohort</t>
  </si>
  <si>
    <t>Total FTEs for NMAH supplement</t>
  </si>
  <si>
    <t>HOMEF_HEALTH</t>
  </si>
  <si>
    <t>HEALTH_ADD</t>
  </si>
  <si>
    <t>NMAH_FTEADJ</t>
  </si>
  <si>
    <t>HEALTH_TA20</t>
  </si>
  <si>
    <t>TA_FTE20</t>
  </si>
  <si>
    <t>PGTS_TA20</t>
  </si>
  <si>
    <t>INT_TA20</t>
  </si>
  <si>
    <t>ACCL_TA20</t>
  </si>
  <si>
    <t>LOND_TA20</t>
  </si>
  <si>
    <t>INT_TA20_HEALTH</t>
  </si>
  <si>
    <t>ACCL_TA20_HEALTH</t>
  </si>
  <si>
    <t>LOND_TA20_HEALTH</t>
  </si>
  <si>
    <t>Pro-rata</t>
  </si>
  <si>
    <t>HOMENF_16</t>
  </si>
  <si>
    <t>HOMENFPGT_17</t>
  </si>
  <si>
    <t>HOMENFDHDT_17</t>
  </si>
  <si>
    <t>OfS-fundable NMAH FTEs</t>
  </si>
  <si>
    <t xml:space="preserve">OfS-fundable NMAH FTEs </t>
  </si>
  <si>
    <t>FTEADJ20</t>
  </si>
  <si>
    <t>HIGHCOST20</t>
  </si>
  <si>
    <t>HC20_HEALTH</t>
  </si>
  <si>
    <t>DSA-eligible headcount
(2018-19 HESA/ILR)</t>
  </si>
  <si>
    <t>T</t>
  </si>
  <si>
    <t>Funding for high-cost courses</t>
  </si>
  <si>
    <t>Funding for student access and success</t>
  </si>
  <si>
    <t>Table F: 2020-21 Student access and success</t>
  </si>
  <si>
    <t>Table E: 2020-21 Other high-cost targeted allocations</t>
  </si>
  <si>
    <t>Podiatry</t>
  </si>
  <si>
    <t>¹ From 'E Other high-cost TAs' tab of this workbook</t>
  </si>
  <si>
    <t>GRANT_PR</t>
  </si>
  <si>
    <t>We have used data from all other providers for which we have 2018-19 individualised data in our calculation of the allocations shown below. This is because we do not have, or are not able to use, individualised data for your provider.</t>
  </si>
  <si>
    <t>Funding for specialist providers</t>
  </si>
  <si>
    <t>Table C: 2020-21 Nursing, midwifery and allied health supplement</t>
  </si>
  <si>
    <t>Total FTEs for 2020-21 other high-cost targeted allocations</t>
  </si>
  <si>
    <t>We have used data from all other providers for which we have 2018-19 individualised data in our calculation of the ‘Premium to support successful student outcomes: full-time’ allocations shown below.  This is because we do not have, or are not able to use, individualised data for your provider for this part of the Student access and success allocations.</t>
  </si>
  <si>
    <t>Total NMAH FTEs for
2020-21 other high-cost  targeted allocations</t>
  </si>
  <si>
    <t>2020-21 allocation for days 
registered (£)</t>
  </si>
  <si>
    <t>2020-21 October grant tables</t>
  </si>
  <si>
    <t>Various</t>
  </si>
  <si>
    <t>ALL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</si>
</sst>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64" formatCode="#,##0.0"/>
    <numFmt numFmtId="165" formatCode="#,##0_ ;[Red]\-#,##0\ "/>
    <numFmt numFmtId="166" formatCode="#,##0.0_ ;[Red]\-#,##0.0\ "/>
    <numFmt numFmtId="167" formatCode="0.0000"/>
    <numFmt numFmtId="168" formatCode="#,##0.00000"/>
    <numFmt numFmtId="169" formatCode="&quot;£&quot;#,##0.00"/>
    <numFmt numFmtId="170" formatCode=";\ ;\ ;"/>
    <numFmt numFmtId="171" formatCode="[$£-809]#,##0"/>
    <numFmt numFmtId="172" formatCode="0.00000000000"/>
    <numFmt numFmtId="173" formatCode="&quot;£&quot;#,##0"/>
    <numFmt numFmtId="174" formatCode="0.000"/>
  </numFmts>
  <fonts count="40" x14ac:knownFonts="1">
    <font>
      <sz val="10"/>
      <name val="MS Sans Serif"/>
    </font>
    <font>
      <sz val="11"/>
      <color theme="1"/>
      <name val="Calibri"/>
      <family val="2"/>
      <scheme val="minor"/>
    </font>
    <font>
      <sz val="10"/>
      <name val="MS Sans Serif"/>
      <family val="2"/>
    </font>
    <font>
      <sz val="10"/>
      <name val="Arial"/>
      <family val="2"/>
    </font>
    <font>
      <sz val="10"/>
      <name val="Arial"/>
      <family val="2"/>
    </font>
    <font>
      <sz val="11"/>
      <color indexed="8"/>
      <name val="Calibri"/>
      <family val="2"/>
    </font>
    <font>
      <sz val="11"/>
      <color indexed="9"/>
      <name val="Calibri"/>
      <family val="2"/>
    </font>
    <font>
      <sz val="11"/>
      <color indexed="20"/>
      <name val="Calibri"/>
      <family val="2"/>
    </font>
    <font>
      <b/>
      <sz val="11"/>
      <color indexed="10"/>
      <name val="Calibri"/>
      <family val="2"/>
    </font>
    <font>
      <b/>
      <sz val="11"/>
      <color indexed="9"/>
      <name val="Calibri"/>
      <family val="2"/>
    </font>
    <font>
      <i/>
      <sz val="11"/>
      <color indexed="23"/>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sz val="11"/>
      <color indexed="62"/>
      <name val="Calibri"/>
      <family val="2"/>
    </font>
    <font>
      <sz val="11"/>
      <color indexed="10"/>
      <name val="Calibri"/>
      <family val="2"/>
    </font>
    <font>
      <sz val="11"/>
      <color indexed="19"/>
      <name val="Calibri"/>
      <family val="2"/>
    </font>
    <font>
      <b/>
      <sz val="11"/>
      <color indexed="63"/>
      <name val="Calibri"/>
      <family val="2"/>
    </font>
    <font>
      <b/>
      <sz val="18"/>
      <color indexed="62"/>
      <name val="Cambria"/>
      <family val="2"/>
    </font>
    <font>
      <b/>
      <sz val="11"/>
      <color indexed="8"/>
      <name val="Calibri"/>
      <family val="2"/>
    </font>
    <font>
      <b/>
      <sz val="12"/>
      <name val="Arial"/>
      <family val="2"/>
    </font>
    <font>
      <b/>
      <sz val="10.5"/>
      <name val="Arial"/>
      <family val="2"/>
    </font>
    <font>
      <sz val="10.5"/>
      <name val="Arial"/>
      <family val="2"/>
    </font>
    <font>
      <sz val="10"/>
      <color theme="1"/>
      <name val="Arial"/>
      <family val="2"/>
    </font>
    <font>
      <sz val="10.5"/>
      <color theme="0"/>
      <name val="Arial"/>
      <family val="2"/>
    </font>
    <font>
      <i/>
      <sz val="10.5"/>
      <name val="Arial"/>
      <family val="2"/>
    </font>
    <font>
      <b/>
      <sz val="11"/>
      <name val="Arial"/>
      <family val="2"/>
    </font>
    <font>
      <sz val="26"/>
      <name val="Arial"/>
      <family val="2"/>
    </font>
    <font>
      <u/>
      <sz val="10"/>
      <color theme="10"/>
      <name val="MS Sans Serif"/>
    </font>
    <font>
      <b/>
      <sz val="10"/>
      <color rgb="FFFF0000"/>
      <name val="Arial"/>
      <family val="2"/>
    </font>
    <font>
      <b/>
      <u/>
      <sz val="11"/>
      <name val="Arial"/>
      <family val="2"/>
    </font>
    <font>
      <u/>
      <sz val="11"/>
      <color theme="10"/>
      <name val="Arial"/>
      <family val="2"/>
    </font>
    <font>
      <sz val="11"/>
      <name val="Arial"/>
      <family val="2"/>
    </font>
    <font>
      <sz val="26"/>
      <color theme="7" tint="-0.499984740745262"/>
      <name val="Arial"/>
      <family val="2"/>
    </font>
    <font>
      <sz val="20"/>
      <color theme="7" tint="-0.499984740745262"/>
      <name val="Arial"/>
      <family val="2"/>
    </font>
    <font>
      <sz val="20"/>
      <color theme="3" tint="-0.499984740745262"/>
      <name val="Arial"/>
      <family val="2"/>
    </font>
    <font>
      <sz val="10.5"/>
      <color theme="0" tint="-0.14999847407452621"/>
      <name val="Arial"/>
      <family val="2"/>
    </font>
    <font>
      <sz val="22"/>
      <color theme="3" tint="-0.499984740745262"/>
      <name val="Arial"/>
      <family val="2"/>
    </font>
    <font>
      <sz val="10.5"/>
      <color theme="9"/>
      <name val="Arial"/>
      <family val="2"/>
    </font>
  </fonts>
  <fills count="25">
    <fill>
      <patternFill patternType="none"/>
    </fill>
    <fill>
      <patternFill patternType="gray125"/>
    </fill>
    <fill>
      <patternFill patternType="solid">
        <fgColor indexed="44"/>
      </patternFill>
    </fill>
    <fill>
      <patternFill patternType="solid">
        <fgColor indexed="29"/>
      </patternFill>
    </fill>
    <fill>
      <patternFill patternType="solid">
        <fgColor indexed="26"/>
      </patternFill>
    </fill>
    <fill>
      <patternFill patternType="solid">
        <fgColor indexed="47"/>
      </patternFill>
    </fill>
    <fill>
      <patternFill patternType="solid">
        <fgColor indexed="27"/>
      </patternFill>
    </fill>
    <fill>
      <patternFill patternType="solid">
        <fgColor indexed="43"/>
      </patternFill>
    </fill>
    <fill>
      <patternFill patternType="solid">
        <fgColor indexed="45"/>
      </patternFill>
    </fill>
    <fill>
      <patternFill patternType="solid">
        <fgColor indexed="53"/>
      </patternFill>
    </fill>
    <fill>
      <patternFill patternType="solid">
        <fgColor indexed="51"/>
      </patternFill>
    </fill>
    <fill>
      <patternFill patternType="solid">
        <fgColor indexed="56"/>
      </patternFill>
    </fill>
    <fill>
      <patternFill patternType="solid">
        <fgColor indexed="54"/>
      </patternFill>
    </fill>
    <fill>
      <patternFill patternType="solid">
        <fgColor indexed="49"/>
      </patternFill>
    </fill>
    <fill>
      <patternFill patternType="solid">
        <fgColor indexed="10"/>
      </patternFill>
    </fill>
    <fill>
      <patternFill patternType="solid">
        <fgColor indexed="46"/>
      </patternFill>
    </fill>
    <fill>
      <patternFill patternType="solid">
        <fgColor indexed="9"/>
      </patternFill>
    </fill>
    <fill>
      <patternFill patternType="solid">
        <fgColor indexed="55"/>
      </patternFill>
    </fill>
    <fill>
      <patternFill patternType="solid">
        <fgColor indexed="9"/>
        <bgColor indexed="64"/>
      </patternFill>
    </fill>
    <fill>
      <patternFill patternType="solid">
        <fgColor rgb="FF92D050"/>
        <bgColor indexed="64"/>
      </patternFill>
    </fill>
    <fill>
      <patternFill patternType="solid">
        <fgColor rgb="FF00B0F0"/>
        <bgColor indexed="64"/>
      </patternFill>
    </fill>
    <fill>
      <patternFill patternType="solid">
        <fgColor theme="0"/>
        <bgColor indexed="64"/>
      </patternFill>
    </fill>
    <fill>
      <patternFill patternType="solid">
        <fgColor rgb="FFFFFF00"/>
        <bgColor indexed="64"/>
      </patternFill>
    </fill>
    <fill>
      <patternFill patternType="solid">
        <fgColor theme="0" tint="-0.14999847407452621"/>
        <bgColor indexed="64"/>
      </patternFill>
    </fill>
    <fill>
      <patternFill patternType="solid">
        <fgColor theme="9"/>
        <bgColor indexed="64"/>
      </patternFill>
    </fill>
  </fills>
  <borders count="95">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top/>
      <bottom style="double">
        <color indexed="1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56"/>
      </top>
      <bottom style="double">
        <color indexed="56"/>
      </bottom>
      <diagonal/>
    </border>
    <border>
      <left/>
      <right/>
      <top style="medium">
        <color indexed="64"/>
      </top>
      <bottom/>
      <diagonal/>
    </border>
    <border>
      <left/>
      <right/>
      <top style="medium">
        <color indexed="64"/>
      </top>
      <bottom style="thin">
        <color indexed="64"/>
      </bottom>
      <diagonal/>
    </border>
    <border>
      <left/>
      <right/>
      <top/>
      <bottom style="hair">
        <color indexed="64"/>
      </bottom>
      <diagonal/>
    </border>
    <border>
      <left/>
      <right/>
      <top/>
      <bottom style="thin">
        <color indexed="64"/>
      </bottom>
      <diagonal/>
    </border>
    <border>
      <left/>
      <right/>
      <top style="thin">
        <color indexed="64"/>
      </top>
      <bottom/>
      <diagonal/>
    </border>
    <border>
      <left style="hair">
        <color indexed="64"/>
      </left>
      <right/>
      <top/>
      <bottom style="thin">
        <color indexed="64"/>
      </bottom>
      <diagonal/>
    </border>
    <border>
      <left/>
      <right/>
      <top style="hair">
        <color indexed="64"/>
      </top>
      <bottom style="hair">
        <color indexed="64"/>
      </bottom>
      <diagonal/>
    </border>
    <border>
      <left/>
      <right/>
      <top style="hair">
        <color indexed="64"/>
      </top>
      <bottom style="thin">
        <color indexed="64"/>
      </bottom>
      <diagonal/>
    </border>
    <border>
      <left/>
      <right/>
      <top/>
      <bottom style="medium">
        <color indexed="64"/>
      </bottom>
      <diagonal/>
    </border>
    <border>
      <left/>
      <right/>
      <top style="thin">
        <color indexed="64"/>
      </top>
      <bottom style="hair">
        <color indexed="64"/>
      </bottom>
      <diagonal/>
    </border>
    <border>
      <left/>
      <right/>
      <top style="hair">
        <color indexed="64"/>
      </top>
      <bottom/>
      <diagonal/>
    </border>
    <border>
      <left/>
      <right style="thin">
        <color indexed="64"/>
      </right>
      <top style="hair">
        <color indexed="64"/>
      </top>
      <bottom style="hair">
        <color indexed="64"/>
      </bottom>
      <diagonal/>
    </border>
    <border>
      <left/>
      <right style="thin">
        <color indexed="64"/>
      </right>
      <top/>
      <bottom style="hair">
        <color indexed="64"/>
      </bottom>
      <diagonal/>
    </border>
    <border>
      <left/>
      <right style="thin">
        <color indexed="64"/>
      </right>
      <top style="hair">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bottom style="thin">
        <color indexed="64"/>
      </bottom>
      <diagonal/>
    </border>
    <border>
      <left style="thin">
        <color indexed="64"/>
      </left>
      <right/>
      <top style="medium">
        <color indexed="64"/>
      </top>
      <bottom/>
      <diagonal/>
    </border>
    <border>
      <left/>
      <right/>
      <top style="hair">
        <color indexed="64"/>
      </top>
      <bottom style="medium">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diagonal/>
    </border>
    <border>
      <left style="hair">
        <color indexed="64"/>
      </left>
      <right/>
      <top style="thin">
        <color indexed="64"/>
      </top>
      <bottom style="hair">
        <color indexed="64"/>
      </bottom>
      <diagonal/>
    </border>
    <border>
      <left/>
      <right/>
      <top style="double">
        <color auto="1"/>
      </top>
      <bottom style="medium">
        <color indexed="64"/>
      </bottom>
      <diagonal/>
    </border>
    <border>
      <left style="hair">
        <color indexed="64"/>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top style="double">
        <color indexed="64"/>
      </top>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top style="hair">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thin">
        <color theme="0" tint="-0.14996795556505021"/>
      </bottom>
      <diagonal/>
    </border>
    <border>
      <left/>
      <right/>
      <top style="thin">
        <color theme="0" tint="-0.14996795556505021"/>
      </top>
      <bottom style="thin">
        <color theme="0" tint="-0.14996795556505021"/>
      </bottom>
      <diagonal/>
    </border>
    <border>
      <left/>
      <right/>
      <top style="thin">
        <color theme="0" tint="-0.14996795556505021"/>
      </top>
      <bottom style="hair">
        <color indexed="64"/>
      </bottom>
      <diagonal/>
    </border>
    <border>
      <left/>
      <right/>
      <top style="hair">
        <color indexed="64"/>
      </top>
      <bottom style="thin">
        <color theme="0" tint="-0.14996795556505021"/>
      </bottom>
      <diagonal/>
    </border>
    <border>
      <left/>
      <right/>
      <top style="thin">
        <color theme="0" tint="-0.14996795556505021"/>
      </top>
      <bottom style="thin">
        <color indexed="64"/>
      </bottom>
      <diagonal/>
    </border>
    <border>
      <left/>
      <right/>
      <top/>
      <bottom style="thin">
        <color theme="0" tint="-0.14996795556505021"/>
      </bottom>
      <diagonal/>
    </border>
    <border>
      <left/>
      <right/>
      <top style="thin">
        <color theme="0" tint="-0.14996795556505021"/>
      </top>
      <bottom/>
      <diagonal/>
    </border>
    <border>
      <left/>
      <right/>
      <top style="double">
        <color indexed="64"/>
      </top>
      <bottom style="thin">
        <color theme="0" tint="-0.14996795556505021"/>
      </bottom>
      <diagonal/>
    </border>
    <border>
      <left/>
      <right/>
      <top/>
      <bottom style="double">
        <color indexed="64"/>
      </bottom>
      <diagonal/>
    </border>
    <border>
      <left style="hair">
        <color indexed="64"/>
      </left>
      <right/>
      <top style="thin">
        <color indexed="64"/>
      </top>
      <bottom style="thin">
        <color theme="0" tint="-0.14996795556505021"/>
      </bottom>
      <diagonal/>
    </border>
    <border>
      <left/>
      <right style="thin">
        <color indexed="64"/>
      </right>
      <top style="thin">
        <color indexed="64"/>
      </top>
      <bottom style="thin">
        <color theme="0" tint="-0.14996795556505021"/>
      </bottom>
      <diagonal/>
    </border>
    <border>
      <left style="thin">
        <color indexed="64"/>
      </left>
      <right/>
      <top style="thin">
        <color indexed="64"/>
      </top>
      <bottom style="thin">
        <color theme="0" tint="-0.14996795556505021"/>
      </bottom>
      <diagonal/>
    </border>
    <border>
      <left/>
      <right/>
      <top style="thin">
        <color theme="0" tint="-0.14996795556505021"/>
      </top>
      <bottom style="double">
        <color indexed="64"/>
      </bottom>
      <diagonal/>
    </border>
    <border>
      <left style="hair">
        <color indexed="64"/>
      </left>
      <right/>
      <top style="thin">
        <color theme="0" tint="-0.14996795556505021"/>
      </top>
      <bottom style="double">
        <color indexed="64"/>
      </bottom>
      <diagonal/>
    </border>
    <border>
      <left/>
      <right style="thin">
        <color indexed="64"/>
      </right>
      <top style="thin">
        <color theme="0" tint="-0.14996795556505021"/>
      </top>
      <bottom style="double">
        <color indexed="64"/>
      </bottom>
      <diagonal/>
    </border>
    <border>
      <left style="thin">
        <color indexed="64"/>
      </left>
      <right/>
      <top style="thin">
        <color theme="0" tint="-0.14996795556505021"/>
      </top>
      <bottom style="double">
        <color indexed="64"/>
      </bottom>
      <diagonal/>
    </border>
    <border>
      <left/>
      <right style="thin">
        <color indexed="64"/>
      </right>
      <top style="thin">
        <color theme="0" tint="-0.14996795556505021"/>
      </top>
      <bottom style="hair">
        <color indexed="64"/>
      </bottom>
      <diagonal/>
    </border>
    <border>
      <left style="thin">
        <color indexed="64"/>
      </left>
      <right/>
      <top style="thin">
        <color theme="0" tint="-0.14996795556505021"/>
      </top>
      <bottom style="hair">
        <color indexed="64"/>
      </bottom>
      <diagonal/>
    </border>
    <border>
      <left/>
      <right style="thin">
        <color indexed="64"/>
      </right>
      <top/>
      <bottom style="thin">
        <color theme="0" tint="-0.14996795556505021"/>
      </bottom>
      <diagonal/>
    </border>
    <border>
      <left style="thin">
        <color indexed="64"/>
      </left>
      <right/>
      <top/>
      <bottom style="thin">
        <color theme="0" tint="-0.14996795556505021"/>
      </bottom>
      <diagonal/>
    </border>
    <border>
      <left/>
      <right style="thin">
        <color indexed="64"/>
      </right>
      <top style="hair">
        <color indexed="64"/>
      </top>
      <bottom style="thin">
        <color theme="0" tint="-0.14996795556505021"/>
      </bottom>
      <diagonal/>
    </border>
    <border>
      <left style="thin">
        <color indexed="64"/>
      </left>
      <right/>
      <top style="hair">
        <color indexed="64"/>
      </top>
      <bottom style="thin">
        <color theme="0" tint="-0.14996795556505021"/>
      </bottom>
      <diagonal/>
    </border>
    <border>
      <left/>
      <right style="thin">
        <color indexed="64"/>
      </right>
      <top style="thin">
        <color theme="0" tint="-0.14996795556505021"/>
      </top>
      <bottom/>
      <diagonal/>
    </border>
    <border>
      <left style="thin">
        <color indexed="64"/>
      </left>
      <right/>
      <top style="thin">
        <color theme="0" tint="-0.14996795556505021"/>
      </top>
      <bottom/>
      <diagonal/>
    </border>
    <border>
      <left/>
      <right style="thin">
        <color indexed="64"/>
      </right>
      <top style="double">
        <color indexed="64"/>
      </top>
      <bottom style="thin">
        <color theme="0" tint="-0.14996795556505021"/>
      </bottom>
      <diagonal/>
    </border>
    <border>
      <left style="thin">
        <color indexed="64"/>
      </left>
      <right/>
      <top style="double">
        <color auto="1"/>
      </top>
      <bottom style="thin">
        <color theme="0" tint="-0.14996795556505021"/>
      </bottom>
      <diagonal/>
    </border>
    <border>
      <left/>
      <right style="thin">
        <color indexed="64"/>
      </right>
      <top style="thin">
        <color theme="0" tint="-0.14996795556505021"/>
      </top>
      <bottom style="thin">
        <color indexed="64"/>
      </bottom>
      <diagonal/>
    </border>
    <border>
      <left/>
      <right/>
      <top/>
      <bottom style="dashed">
        <color indexed="64"/>
      </bottom>
      <diagonal/>
    </border>
    <border>
      <left/>
      <right/>
      <top style="thin">
        <color theme="0" tint="-0.14996795556505021"/>
      </top>
      <bottom style="dashed">
        <color indexed="64"/>
      </bottom>
      <diagonal/>
    </border>
    <border>
      <left/>
      <right style="thin">
        <color indexed="64"/>
      </right>
      <top style="thin">
        <color theme="0" tint="-0.14996795556505021"/>
      </top>
      <bottom style="dashed">
        <color indexed="64"/>
      </bottom>
      <diagonal/>
    </border>
    <border>
      <left/>
      <right/>
      <top style="hair">
        <color indexed="64"/>
      </top>
      <bottom style="dashed">
        <color auto="1"/>
      </bottom>
      <diagonal/>
    </border>
    <border>
      <left/>
      <right style="thin">
        <color indexed="64"/>
      </right>
      <top style="hair">
        <color indexed="64"/>
      </top>
      <bottom style="dashed">
        <color auto="1"/>
      </bottom>
      <diagonal/>
    </border>
    <border>
      <left style="thin">
        <color indexed="64"/>
      </left>
      <right/>
      <top style="thin">
        <color theme="0" tint="-0.14996795556505021"/>
      </top>
      <bottom style="dashed">
        <color indexed="64"/>
      </bottom>
      <diagonal/>
    </border>
    <border>
      <left style="thin">
        <color indexed="64"/>
      </left>
      <right/>
      <top style="thin">
        <color theme="0" tint="-0.14996795556505021"/>
      </top>
      <bottom style="thin">
        <color indexed="64"/>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dashed">
        <color auto="1"/>
      </bottom>
      <diagonal/>
    </border>
    <border>
      <left style="thin">
        <color indexed="64"/>
      </left>
      <right/>
      <top style="double">
        <color indexed="64"/>
      </top>
      <bottom style="hair">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hair">
        <color indexed="64"/>
      </bottom>
      <diagonal/>
    </border>
    <border>
      <left style="thin">
        <color indexed="64"/>
      </left>
      <right/>
      <top style="thin">
        <color theme="0" tint="-0.14996795556505021"/>
      </top>
      <bottom style="thin">
        <color theme="0" tint="-0.14996795556505021"/>
      </bottom>
      <diagonal/>
    </border>
    <border>
      <left/>
      <right/>
      <top style="dashed">
        <color indexed="64"/>
      </top>
      <bottom style="hair">
        <color indexed="64"/>
      </bottom>
      <diagonal/>
    </border>
    <border>
      <left/>
      <right/>
      <top style="hair">
        <color indexed="64"/>
      </top>
      <bottom style="thin">
        <color theme="0" tint="-0.14999847407452621"/>
      </bottom>
      <diagonal/>
    </border>
    <border>
      <left style="thin">
        <color indexed="64"/>
      </left>
      <right/>
      <top style="thin">
        <color theme="0" tint="-0.14999847407452621"/>
      </top>
      <bottom style="hair">
        <color indexed="64"/>
      </bottom>
      <diagonal/>
    </border>
    <border>
      <left/>
      <right style="thin">
        <color indexed="64"/>
      </right>
      <top style="hair">
        <color indexed="64"/>
      </top>
      <bottom style="thin">
        <color theme="0" tint="-0.14999847407452621"/>
      </bottom>
      <diagonal/>
    </border>
    <border>
      <left/>
      <right style="thin">
        <color indexed="64"/>
      </right>
      <top style="thin">
        <color theme="0" tint="-0.14999847407452621"/>
      </top>
      <bottom style="hair">
        <color indexed="64"/>
      </bottom>
      <diagonal/>
    </border>
    <border>
      <left/>
      <right/>
      <top style="double">
        <color indexed="64"/>
      </top>
      <bottom style="thin">
        <color theme="0" tint="-0.14996795556505021"/>
      </bottom>
      <diagonal/>
    </border>
    <border>
      <left/>
      <right style="thin">
        <color indexed="64"/>
      </right>
      <top style="medium">
        <color indexed="64"/>
      </top>
      <bottom/>
      <diagonal/>
    </border>
    <border>
      <left/>
      <right style="thin">
        <color indexed="64"/>
      </right>
      <top style="hair">
        <color indexed="64"/>
      </top>
      <bottom/>
      <diagonal/>
    </border>
    <border>
      <left/>
      <right style="thin">
        <color indexed="64"/>
      </right>
      <top style="double">
        <color indexed="64"/>
      </top>
      <bottom/>
      <diagonal/>
    </border>
  </borders>
  <cellStyleXfs count="52">
    <xf numFmtId="0" fontId="0" fillId="0" borderId="0"/>
    <xf numFmtId="0" fontId="5" fillId="2"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4" borderId="0" applyNumberFormat="0" applyBorder="0" applyAlignment="0" applyProtection="0"/>
    <xf numFmtId="0" fontId="5" fillId="6" borderId="0" applyNumberFormat="0" applyBorder="0" applyAlignment="0" applyProtection="0"/>
    <xf numFmtId="0" fontId="5" fillId="3"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6" borderId="0" applyNumberFormat="0" applyBorder="0" applyAlignment="0" applyProtection="0"/>
    <xf numFmtId="0" fontId="5" fillId="4" borderId="0" applyNumberFormat="0" applyBorder="0" applyAlignment="0" applyProtection="0"/>
    <xf numFmtId="0" fontId="6" fillId="6"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8" borderId="0" applyNumberFormat="0" applyBorder="0" applyAlignment="0" applyProtection="0"/>
    <xf numFmtId="0" fontId="6" fillId="6" borderId="0" applyNumberFormat="0" applyBorder="0" applyAlignment="0" applyProtection="0"/>
    <xf numFmtId="0" fontId="6" fillId="3" borderId="0" applyNumberFormat="0" applyBorder="0" applyAlignment="0" applyProtection="0"/>
    <xf numFmtId="0" fontId="6" fillId="11"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2"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7" fillId="15" borderId="0" applyNumberFormat="0" applyBorder="0" applyAlignment="0" applyProtection="0"/>
    <xf numFmtId="0" fontId="8" fillId="16" borderId="1" applyNumberFormat="0" applyAlignment="0" applyProtection="0"/>
    <xf numFmtId="0" fontId="9" fillId="17" borderId="2" applyNumberFormat="0" applyAlignment="0" applyProtection="0"/>
    <xf numFmtId="0" fontId="10" fillId="0" borderId="0" applyNumberFormat="0" applyFill="0" applyBorder="0" applyAlignment="0" applyProtection="0"/>
    <xf numFmtId="0" fontId="11" fillId="6" borderId="0" applyNumberFormat="0" applyBorder="0" applyAlignment="0" applyProtection="0"/>
    <xf numFmtId="0" fontId="12" fillId="0" borderId="3" applyNumberFormat="0" applyFill="0" applyAlignment="0" applyProtection="0"/>
    <xf numFmtId="0" fontId="13" fillId="0" borderId="4" applyNumberFormat="0" applyFill="0" applyAlignment="0" applyProtection="0"/>
    <xf numFmtId="0" fontId="14" fillId="0" borderId="5" applyNumberFormat="0" applyFill="0" applyAlignment="0" applyProtection="0"/>
    <xf numFmtId="0" fontId="14" fillId="0" borderId="0" applyNumberFormat="0" applyFill="0" applyBorder="0" applyAlignment="0" applyProtection="0"/>
    <xf numFmtId="0" fontId="15" fillId="7" borderId="1" applyNumberFormat="0" applyAlignment="0" applyProtection="0"/>
    <xf numFmtId="0" fontId="16" fillId="0" borderId="6" applyNumberFormat="0" applyFill="0" applyAlignment="0" applyProtection="0"/>
    <xf numFmtId="0" fontId="17" fillId="7" borderId="0" applyNumberFormat="0" applyBorder="0" applyAlignment="0" applyProtection="0"/>
    <xf numFmtId="0" fontId="2" fillId="0" borderId="0"/>
    <xf numFmtId="0" fontId="4" fillId="0" borderId="0"/>
    <xf numFmtId="0" fontId="2" fillId="4" borderId="7" applyNumberFormat="0" applyFont="0" applyAlignment="0" applyProtection="0"/>
    <xf numFmtId="0" fontId="18" fillId="16" borderId="8" applyNumberFormat="0" applyAlignment="0" applyProtection="0"/>
    <xf numFmtId="0" fontId="19" fillId="0" borderId="0" applyNumberFormat="0" applyFill="0" applyBorder="0" applyAlignment="0" applyProtection="0"/>
    <xf numFmtId="0" fontId="20" fillId="0" borderId="9" applyNumberFormat="0" applyFill="0" applyAlignment="0" applyProtection="0"/>
    <xf numFmtId="0" fontId="16" fillId="0" borderId="0" applyNumberFormat="0" applyFill="0" applyBorder="0" applyAlignment="0" applyProtection="0"/>
    <xf numFmtId="171" fontId="3" fillId="0" borderId="0"/>
    <xf numFmtId="171" fontId="2" fillId="0" borderId="0"/>
    <xf numFmtId="0" fontId="1" fillId="0" borderId="0"/>
    <xf numFmtId="0" fontId="3" fillId="0" borderId="0"/>
    <xf numFmtId="0" fontId="24" fillId="0" borderId="0"/>
    <xf numFmtId="0" fontId="2" fillId="0" borderId="0"/>
    <xf numFmtId="0" fontId="2" fillId="0" borderId="0"/>
    <xf numFmtId="0" fontId="29" fillId="0" borderId="0" applyNumberFormat="0" applyFill="0" applyBorder="0" applyAlignment="0" applyProtection="0"/>
  </cellStyleXfs>
  <cellXfs count="561">
    <xf numFmtId="0" fontId="0" fillId="0" borderId="0" xfId="0"/>
    <xf numFmtId="0" fontId="30" fillId="0" borderId="0" xfId="0" applyFont="1" applyAlignment="1" applyProtection="1"/>
    <xf numFmtId="0" fontId="34" fillId="0" borderId="0" xfId="0" applyFont="1" applyAlignment="1" applyProtection="1">
      <alignment vertical="center"/>
    </xf>
    <xf numFmtId="0" fontId="28" fillId="0" borderId="0" xfId="0" applyFont="1" applyProtection="1"/>
    <xf numFmtId="0" fontId="35" fillId="0" borderId="0" xfId="0" applyFont="1" applyAlignment="1" applyProtection="1">
      <alignment vertical="center"/>
    </xf>
    <xf numFmtId="3" fontId="23" fillId="0" borderId="0" xfId="0" applyNumberFormat="1" applyFont="1" applyAlignment="1" applyProtection="1">
      <alignment horizontal="right"/>
    </xf>
    <xf numFmtId="0" fontId="23" fillId="0" borderId="0" xfId="0" applyFont="1" applyProtection="1"/>
    <xf numFmtId="0" fontId="22" fillId="0" borderId="0" xfId="0" applyFont="1" applyProtection="1"/>
    <xf numFmtId="0" fontId="21" fillId="0" borderId="0" xfId="0" applyFont="1" applyAlignment="1" applyProtection="1">
      <alignment wrapText="1"/>
    </xf>
    <xf numFmtId="0" fontId="23" fillId="0" borderId="0" xfId="0" applyFont="1" applyAlignment="1" applyProtection="1">
      <alignment horizontal="right"/>
    </xf>
    <xf numFmtId="3" fontId="23" fillId="0" borderId="0" xfId="0" applyNumberFormat="1" applyFont="1" applyProtection="1"/>
    <xf numFmtId="0" fontId="22" fillId="19" borderId="0" xfId="0" applyFont="1" applyFill="1" applyProtection="1"/>
    <xf numFmtId="0" fontId="21" fillId="0" borderId="0" xfId="0" applyFont="1" applyAlignment="1" applyProtection="1">
      <alignment vertical="top"/>
    </xf>
    <xf numFmtId="0" fontId="23" fillId="0" borderId="0" xfId="0" applyFont="1" applyAlignment="1" applyProtection="1">
      <alignment vertical="top"/>
    </xf>
    <xf numFmtId="0" fontId="23" fillId="0" borderId="0" xfId="0" applyFont="1" applyFill="1" applyProtection="1"/>
    <xf numFmtId="0" fontId="23" fillId="0" borderId="11" xfId="0" applyFont="1" applyBorder="1" applyProtection="1"/>
    <xf numFmtId="0" fontId="22" fillId="0" borderId="11" xfId="0" applyFont="1" applyBorder="1" applyAlignment="1" applyProtection="1">
      <alignment horizontal="right" wrapText="1"/>
    </xf>
    <xf numFmtId="0" fontId="22" fillId="0" borderId="0" xfId="0" applyFont="1" applyBorder="1" applyAlignment="1" applyProtection="1">
      <alignment horizontal="right"/>
    </xf>
    <xf numFmtId="0" fontId="22" fillId="0" borderId="11" xfId="0" applyFont="1" applyFill="1" applyBorder="1" applyAlignment="1" applyProtection="1">
      <alignment horizontal="right" wrapText="1"/>
    </xf>
    <xf numFmtId="0" fontId="23" fillId="20" borderId="0" xfId="0" applyFont="1" applyFill="1" applyAlignment="1" applyProtection="1">
      <alignment horizontal="center"/>
    </xf>
    <xf numFmtId="3" fontId="23" fillId="0" borderId="0" xfId="0" applyNumberFormat="1" applyFont="1" applyFill="1" applyAlignment="1" applyProtection="1">
      <alignment vertical="center"/>
    </xf>
    <xf numFmtId="3" fontId="23" fillId="0" borderId="0" xfId="0" applyNumberFormat="1" applyFont="1" applyFill="1" applyProtection="1"/>
    <xf numFmtId="0" fontId="23" fillId="19" borderId="0" xfId="0" applyFont="1" applyFill="1" applyAlignment="1" applyProtection="1">
      <alignment horizontal="center" vertical="center"/>
    </xf>
    <xf numFmtId="0" fontId="22" fillId="0" borderId="0" xfId="0" applyFont="1" applyFill="1" applyProtection="1"/>
    <xf numFmtId="0" fontId="22" fillId="0" borderId="0" xfId="0" applyFont="1" applyFill="1" applyAlignment="1" applyProtection="1"/>
    <xf numFmtId="3" fontId="23" fillId="0" borderId="0" xfId="0" applyNumberFormat="1" applyFont="1" applyFill="1" applyAlignment="1" applyProtection="1">
      <alignment horizontal="right"/>
    </xf>
    <xf numFmtId="0" fontId="23" fillId="0" borderId="0" xfId="0" applyFont="1" applyFill="1" applyAlignment="1" applyProtection="1">
      <alignment horizontal="center" vertical="center"/>
    </xf>
    <xf numFmtId="0" fontId="23" fillId="0" borderId="0" xfId="51" applyFont="1" applyFill="1" applyProtection="1"/>
    <xf numFmtId="3" fontId="23" fillId="0" borderId="0" xfId="0" applyNumberFormat="1" applyFont="1" applyFill="1" applyAlignment="1" applyProtection="1">
      <alignment horizontal="right" vertical="center"/>
    </xf>
    <xf numFmtId="3" fontId="23" fillId="0" borderId="0" xfId="0" applyNumberFormat="1" applyFont="1" applyFill="1" applyAlignment="1" applyProtection="1">
      <alignment wrapText="1"/>
    </xf>
    <xf numFmtId="0" fontId="21" fillId="0" borderId="24" xfId="0" applyFont="1" applyFill="1" applyBorder="1" applyAlignment="1" applyProtection="1">
      <alignment horizontal="left" vertical="center"/>
    </xf>
    <xf numFmtId="0" fontId="22" fillId="0" borderId="24" xfId="0" applyFont="1" applyFill="1" applyBorder="1" applyProtection="1"/>
    <xf numFmtId="3" fontId="21" fillId="0" borderId="24" xfId="0" applyNumberFormat="1" applyFont="1" applyFill="1" applyBorder="1" applyAlignment="1" applyProtection="1">
      <alignment horizontal="right" vertical="center"/>
    </xf>
    <xf numFmtId="3" fontId="21" fillId="0" borderId="24" xfId="0" applyNumberFormat="1" applyFont="1" applyFill="1" applyBorder="1" applyAlignment="1" applyProtection="1">
      <alignment vertical="center"/>
    </xf>
    <xf numFmtId="3" fontId="23" fillId="0" borderId="0" xfId="0" applyNumberFormat="1" applyFont="1" applyFill="1" applyBorder="1" applyAlignment="1" applyProtection="1">
      <alignment horizontal="right"/>
    </xf>
    <xf numFmtId="3" fontId="23" fillId="0" borderId="0" xfId="0" applyNumberFormat="1" applyFont="1" applyFill="1" applyBorder="1" applyProtection="1"/>
    <xf numFmtId="3" fontId="25" fillId="0" borderId="0" xfId="0" applyNumberFormat="1" applyFont="1" applyFill="1" applyBorder="1" applyProtection="1"/>
    <xf numFmtId="0" fontId="23" fillId="0" borderId="0" xfId="0" applyFont="1" applyFill="1" applyAlignment="1" applyProtection="1">
      <alignment horizontal="center"/>
    </xf>
    <xf numFmtId="0" fontId="23" fillId="0" borderId="0" xfId="0" applyFont="1" applyFill="1" applyBorder="1" applyAlignment="1" applyProtection="1">
      <alignment horizontal="right"/>
    </xf>
    <xf numFmtId="0" fontId="25" fillId="0" borderId="0" xfId="0" applyFont="1" applyFill="1" applyProtection="1"/>
    <xf numFmtId="0" fontId="23" fillId="0" borderId="0" xfId="0" applyFont="1" applyFill="1" applyBorder="1" applyProtection="1"/>
    <xf numFmtId="0" fontId="22" fillId="0" borderId="0" xfId="0" applyFont="1" applyFill="1" applyBorder="1" applyProtection="1"/>
    <xf numFmtId="3" fontId="25" fillId="0" borderId="0" xfId="0" applyNumberFormat="1" applyFont="1" applyFill="1" applyAlignment="1" applyProtection="1">
      <alignment horizontal="right"/>
    </xf>
    <xf numFmtId="0" fontId="22" fillId="0" borderId="0" xfId="0" applyFont="1" applyFill="1" applyBorder="1" applyAlignment="1" applyProtection="1">
      <alignment vertical="center"/>
    </xf>
    <xf numFmtId="0" fontId="23" fillId="0" borderId="12" xfId="0" applyFont="1" applyFill="1" applyBorder="1" applyAlignment="1" applyProtection="1">
      <alignment vertical="center"/>
    </xf>
    <xf numFmtId="0" fontId="26" fillId="0" borderId="12" xfId="0" applyFont="1" applyFill="1" applyBorder="1" applyAlignment="1" applyProtection="1">
      <alignment vertical="center"/>
    </xf>
    <xf numFmtId="0" fontId="22" fillId="0" borderId="0" xfId="0" applyFont="1" applyFill="1" applyBorder="1" applyAlignment="1" applyProtection="1"/>
    <xf numFmtId="0" fontId="23" fillId="0" borderId="18" xfId="0" applyFont="1" applyFill="1" applyBorder="1" applyAlignment="1" applyProtection="1">
      <alignment vertical="center"/>
    </xf>
    <xf numFmtId="0" fontId="26" fillId="0" borderId="18" xfId="0" applyFont="1" applyFill="1" applyBorder="1" applyAlignment="1" applyProtection="1">
      <alignment vertical="center"/>
    </xf>
    <xf numFmtId="3" fontId="23" fillId="0" borderId="18" xfId="0" applyNumberFormat="1" applyFont="1" applyFill="1" applyBorder="1" applyAlignment="1" applyProtection="1">
      <alignment horizontal="right" vertical="center"/>
    </xf>
    <xf numFmtId="3" fontId="23" fillId="19" borderId="0" xfId="0" applyNumberFormat="1" applyFont="1" applyFill="1" applyAlignment="1" applyProtection="1">
      <alignment horizontal="center"/>
    </xf>
    <xf numFmtId="3" fontId="23" fillId="0" borderId="0" xfId="0" applyNumberFormat="1" applyFont="1" applyFill="1" applyAlignment="1" applyProtection="1">
      <alignment horizontal="center"/>
    </xf>
    <xf numFmtId="3" fontId="23" fillId="0" borderId="0" xfId="0" applyNumberFormat="1" applyFont="1" applyAlignment="1" applyProtection="1">
      <alignment horizontal="center"/>
    </xf>
    <xf numFmtId="15" fontId="23" fillId="0" borderId="0" xfId="0" applyNumberFormat="1" applyFont="1" applyAlignment="1" applyProtection="1">
      <alignment horizontal="right"/>
    </xf>
    <xf numFmtId="0" fontId="21" fillId="0" borderId="0" xfId="0" applyFont="1" applyFill="1" applyAlignment="1" applyProtection="1">
      <alignment vertical="top"/>
    </xf>
    <xf numFmtId="0" fontId="23" fillId="0" borderId="10" xfId="0" applyFont="1" applyBorder="1" applyProtection="1"/>
    <xf numFmtId="0" fontId="23" fillId="0" borderId="0" xfId="0" applyFont="1" applyAlignment="1" applyProtection="1">
      <alignment wrapText="1"/>
    </xf>
    <xf numFmtId="0" fontId="23" fillId="0" borderId="14" xfId="0" applyFont="1" applyFill="1" applyBorder="1" applyProtection="1"/>
    <xf numFmtId="4" fontId="23" fillId="0" borderId="55" xfId="0" applyNumberFormat="1" applyFont="1" applyFill="1" applyBorder="1" applyProtection="1"/>
    <xf numFmtId="4" fontId="23" fillId="21" borderId="44" xfId="0" applyNumberFormat="1" applyFont="1" applyFill="1" applyBorder="1" applyProtection="1"/>
    <xf numFmtId="4" fontId="23" fillId="0" borderId="44" xfId="0" applyNumberFormat="1" applyFont="1" applyFill="1" applyBorder="1" applyProtection="1"/>
    <xf numFmtId="3" fontId="23" fillId="0" borderId="44" xfId="0" applyNumberFormat="1" applyFont="1" applyFill="1" applyBorder="1" applyProtection="1"/>
    <xf numFmtId="0" fontId="23" fillId="19" borderId="0" xfId="0" applyFont="1" applyFill="1" applyBorder="1" applyAlignment="1" applyProtection="1">
      <alignment horizontal="center"/>
    </xf>
    <xf numFmtId="0" fontId="23" fillId="18" borderId="0" xfId="0" applyFont="1" applyFill="1" applyProtection="1"/>
    <xf numFmtId="4" fontId="23" fillId="0" borderId="85" xfId="0" applyNumberFormat="1" applyFont="1" applyFill="1" applyBorder="1" applyProtection="1"/>
    <xf numFmtId="4" fontId="23" fillId="0" borderId="45" xfId="0" applyNumberFormat="1" applyFont="1" applyFill="1" applyBorder="1" applyProtection="1"/>
    <xf numFmtId="3" fontId="23" fillId="0" borderId="45" xfId="0" applyNumberFormat="1" applyFont="1" applyFill="1" applyBorder="1" applyProtection="1"/>
    <xf numFmtId="0" fontId="23" fillId="0" borderId="12" xfId="0" applyFont="1" applyFill="1" applyBorder="1" applyProtection="1"/>
    <xf numFmtId="0" fontId="23" fillId="0" borderId="12" xfId="0" applyFont="1" applyFill="1" applyBorder="1" applyAlignment="1" applyProtection="1">
      <alignment horizontal="right"/>
    </xf>
    <xf numFmtId="4" fontId="23" fillId="0" borderId="61" xfId="0" applyNumberFormat="1" applyFont="1" applyFill="1" applyBorder="1" applyProtection="1"/>
    <xf numFmtId="4" fontId="23" fillId="0" borderId="46" xfId="0" applyNumberFormat="1" applyFont="1" applyFill="1" applyBorder="1" applyProtection="1"/>
    <xf numFmtId="3" fontId="23" fillId="0" borderId="46" xfId="0" applyNumberFormat="1" applyFont="1" applyFill="1" applyBorder="1" applyProtection="1"/>
    <xf numFmtId="0" fontId="23" fillId="0" borderId="20" xfId="0" applyFont="1" applyFill="1" applyBorder="1" applyProtection="1"/>
    <xf numFmtId="0" fontId="23" fillId="0" borderId="20" xfId="0" applyFont="1" applyFill="1" applyBorder="1" applyAlignment="1" applyProtection="1">
      <alignment horizontal="right"/>
    </xf>
    <xf numFmtId="4" fontId="23" fillId="0" borderId="65" xfId="0" applyNumberFormat="1" applyFont="1" applyFill="1" applyBorder="1" applyProtection="1"/>
    <xf numFmtId="4" fontId="23" fillId="21" borderId="47" xfId="0" applyNumberFormat="1" applyFont="1" applyFill="1" applyBorder="1" applyProtection="1"/>
    <xf numFmtId="4" fontId="23" fillId="0" borderId="47" xfId="0" applyNumberFormat="1" applyFont="1" applyFill="1" applyBorder="1" applyProtection="1"/>
    <xf numFmtId="3" fontId="23" fillId="0" borderId="47" xfId="0" applyNumberFormat="1" applyFont="1" applyFill="1" applyBorder="1" applyProtection="1"/>
    <xf numFmtId="0" fontId="23" fillId="0" borderId="13" xfId="0" applyFont="1" applyFill="1" applyBorder="1" applyProtection="1"/>
    <xf numFmtId="0" fontId="23" fillId="0" borderId="13" xfId="0" applyFont="1" applyFill="1" applyBorder="1" applyAlignment="1" applyProtection="1">
      <alignment horizontal="right"/>
    </xf>
    <xf numFmtId="4" fontId="23" fillId="0" borderId="77" xfId="0" applyNumberFormat="1" applyFont="1" applyFill="1" applyBorder="1" applyProtection="1"/>
    <xf numFmtId="4" fontId="23" fillId="0" borderId="48" xfId="0" applyNumberFormat="1" applyFont="1" applyFill="1" applyBorder="1" applyProtection="1"/>
    <xf numFmtId="3" fontId="23" fillId="0" borderId="48" xfId="0" applyNumberFormat="1" applyFont="1" applyFill="1" applyBorder="1" applyProtection="1"/>
    <xf numFmtId="4" fontId="23" fillId="0" borderId="63" xfId="0" applyNumberFormat="1" applyFont="1" applyFill="1" applyBorder="1" applyProtection="1"/>
    <xf numFmtId="4" fontId="23" fillId="0" borderId="49" xfId="0" applyNumberFormat="1" applyFont="1" applyFill="1" applyBorder="1" applyProtection="1"/>
    <xf numFmtId="3" fontId="23" fillId="0" borderId="49" xfId="0" applyNumberFormat="1" applyFont="1" applyFill="1" applyBorder="1" applyProtection="1"/>
    <xf numFmtId="0" fontId="23" fillId="0" borderId="0" xfId="0" applyFont="1" applyFill="1" applyBorder="1" applyAlignment="1" applyProtection="1">
      <alignment wrapText="1"/>
    </xf>
    <xf numFmtId="4" fontId="23" fillId="0" borderId="67" xfId="0" applyNumberFormat="1" applyFont="1" applyFill="1" applyBorder="1" applyProtection="1"/>
    <xf numFmtId="0" fontId="22" fillId="0" borderId="39" xfId="0" applyFont="1" applyBorder="1" applyProtection="1"/>
    <xf numFmtId="0" fontId="22" fillId="0" borderId="39" xfId="0" applyFont="1" applyBorder="1" applyAlignment="1" applyProtection="1">
      <alignment horizontal="right"/>
    </xf>
    <xf numFmtId="4" fontId="23" fillId="0" borderId="69" xfId="0" applyNumberFormat="1" applyFont="1" applyFill="1" applyBorder="1" applyProtection="1"/>
    <xf numFmtId="4" fontId="23" fillId="0" borderId="51" xfId="0" applyNumberFormat="1" applyFont="1" applyFill="1" applyBorder="1" applyProtection="1"/>
    <xf numFmtId="3" fontId="23" fillId="0" borderId="51" xfId="0" applyNumberFormat="1" applyFont="1" applyFill="1" applyBorder="1" applyProtection="1"/>
    <xf numFmtId="0" fontId="22" fillId="0" borderId="0" xfId="0" applyFont="1" applyBorder="1" applyProtection="1"/>
    <xf numFmtId="0" fontId="22" fillId="0" borderId="13" xfId="0" applyFont="1" applyBorder="1" applyAlignment="1" applyProtection="1">
      <alignment horizontal="right"/>
    </xf>
    <xf numFmtId="4" fontId="23" fillId="0" borderId="50" xfId="0" applyNumberFormat="1" applyFont="1" applyFill="1" applyBorder="1" applyProtection="1"/>
    <xf numFmtId="3" fontId="23" fillId="0" borderId="50" xfId="0" applyNumberFormat="1" applyFont="1" applyFill="1" applyBorder="1" applyProtection="1"/>
    <xf numFmtId="0" fontId="23" fillId="0" borderId="18" xfId="0" applyFont="1" applyBorder="1" applyAlignment="1" applyProtection="1">
      <alignment vertical="center"/>
    </xf>
    <xf numFmtId="0" fontId="22" fillId="0" borderId="24" xfId="0" applyFont="1" applyBorder="1" applyAlignment="1" applyProtection="1">
      <alignment horizontal="right" vertical="center"/>
    </xf>
    <xf numFmtId="4" fontId="23" fillId="0" borderId="43" xfId="0" applyNumberFormat="1" applyFont="1" applyBorder="1" applyAlignment="1" applyProtection="1">
      <alignment vertical="center"/>
    </xf>
    <xf numFmtId="4" fontId="23" fillId="0" borderId="24" xfId="0" applyNumberFormat="1" applyFont="1" applyBorder="1" applyAlignment="1" applyProtection="1">
      <alignment vertical="center"/>
    </xf>
    <xf numFmtId="4" fontId="23" fillId="0" borderId="24" xfId="0" applyNumberFormat="1" applyFont="1" applyFill="1" applyBorder="1" applyAlignment="1" applyProtection="1">
      <alignment vertical="center"/>
    </xf>
    <xf numFmtId="3" fontId="23" fillId="0" borderId="24" xfId="0" applyNumberFormat="1" applyFont="1" applyFill="1" applyBorder="1" applyAlignment="1" applyProtection="1">
      <alignment vertical="center"/>
    </xf>
    <xf numFmtId="0" fontId="23" fillId="0" borderId="0" xfId="0" applyFont="1" applyAlignment="1" applyProtection="1">
      <alignment horizontal="center"/>
    </xf>
    <xf numFmtId="0" fontId="23" fillId="19" borderId="0" xfId="0" applyFont="1" applyFill="1" applyAlignment="1" applyProtection="1">
      <alignment horizontal="center"/>
    </xf>
    <xf numFmtId="0" fontId="23" fillId="0" borderId="0" xfId="0" applyFont="1" applyBorder="1" applyProtection="1"/>
    <xf numFmtId="0" fontId="23" fillId="0" borderId="0" xfId="38" applyFont="1" applyAlignment="1" applyProtection="1">
      <alignment horizontal="right"/>
    </xf>
    <xf numFmtId="0" fontId="23" fillId="0" borderId="0" xfId="38" applyFont="1" applyAlignment="1" applyProtection="1">
      <alignment horizontal="left"/>
    </xf>
    <xf numFmtId="0" fontId="23" fillId="0" borderId="0" xfId="38" applyFont="1" applyAlignment="1" applyProtection="1">
      <alignment horizontal="center"/>
    </xf>
    <xf numFmtId="0" fontId="23" fillId="0" borderId="0" xfId="38" applyFont="1" applyFill="1" applyAlignment="1" applyProtection="1">
      <alignment horizontal="left"/>
    </xf>
    <xf numFmtId="0" fontId="23" fillId="0" borderId="0" xfId="38" applyFont="1" applyProtection="1"/>
    <xf numFmtId="0" fontId="21" fillId="0" borderId="0" xfId="38" applyFont="1" applyFill="1" applyAlignment="1" applyProtection="1">
      <alignment horizontal="left"/>
    </xf>
    <xf numFmtId="3" fontId="23" fillId="0" borderId="0" xfId="38" applyNumberFormat="1" applyFont="1" applyAlignment="1" applyProtection="1">
      <alignment horizontal="right"/>
    </xf>
    <xf numFmtId="0" fontId="22" fillId="0" borderId="0" xfId="38" applyFont="1" applyBorder="1" applyAlignment="1" applyProtection="1">
      <alignment horizontal="right"/>
    </xf>
    <xf numFmtId="3" fontId="23" fillId="0" borderId="0" xfId="38" applyNumberFormat="1" applyFont="1" applyFill="1" applyAlignment="1" applyProtection="1">
      <alignment horizontal="left"/>
    </xf>
    <xf numFmtId="3" fontId="23" fillId="0" borderId="0" xfId="38" applyNumberFormat="1" applyFont="1" applyAlignment="1" applyProtection="1">
      <alignment horizontal="left"/>
    </xf>
    <xf numFmtId="3" fontId="23" fillId="0" borderId="0" xfId="38" applyNumberFormat="1" applyFont="1" applyAlignment="1" applyProtection="1">
      <alignment horizontal="center"/>
    </xf>
    <xf numFmtId="0" fontId="23" fillId="0" borderId="11" xfId="38" applyFont="1" applyBorder="1" applyAlignment="1" applyProtection="1">
      <alignment horizontal="left"/>
    </xf>
    <xf numFmtId="0" fontId="23" fillId="0" borderId="11" xfId="38" applyFont="1" applyBorder="1" applyAlignment="1" applyProtection="1">
      <alignment horizontal="right"/>
    </xf>
    <xf numFmtId="0" fontId="23" fillId="0" borderId="11" xfId="38" applyFont="1" applyBorder="1" applyAlignment="1" applyProtection="1">
      <alignment horizontal="right" wrapText="1"/>
    </xf>
    <xf numFmtId="0" fontId="23" fillId="0" borderId="11" xfId="0" applyFont="1" applyBorder="1" applyAlignment="1" applyProtection="1">
      <alignment horizontal="right" wrapText="1"/>
    </xf>
    <xf numFmtId="3" fontId="23" fillId="20" borderId="0" xfId="38" applyNumberFormat="1" applyFont="1" applyFill="1" applyAlignment="1" applyProtection="1">
      <alignment horizontal="center"/>
    </xf>
    <xf numFmtId="0" fontId="22" fillId="0" borderId="0" xfId="38" applyFont="1" applyFill="1" applyProtection="1"/>
    <xf numFmtId="0" fontId="23" fillId="0" borderId="0" xfId="38" applyFont="1" applyFill="1" applyProtection="1"/>
    <xf numFmtId="0" fontId="23" fillId="0" borderId="14" xfId="38" applyFont="1" applyBorder="1" applyAlignment="1" applyProtection="1">
      <alignment horizontal="left" vertical="center"/>
    </xf>
    <xf numFmtId="3" fontId="23" fillId="0" borderId="14" xfId="38" applyNumberFormat="1" applyFont="1" applyBorder="1" applyAlignment="1" applyProtection="1">
      <alignment horizontal="right" vertical="center"/>
    </xf>
    <xf numFmtId="3" fontId="23" fillId="0" borderId="0" xfId="38" applyNumberFormat="1" applyFont="1" applyAlignment="1" applyProtection="1">
      <alignment horizontal="right" vertical="center"/>
    </xf>
    <xf numFmtId="3" fontId="23" fillId="0" borderId="0" xfId="38" applyNumberFormat="1" applyFont="1" applyBorder="1" applyAlignment="1" applyProtection="1">
      <alignment horizontal="right"/>
    </xf>
    <xf numFmtId="3" fontId="23" fillId="19" borderId="0" xfId="38" applyNumberFormat="1" applyFont="1" applyFill="1" applyAlignment="1" applyProtection="1">
      <alignment horizontal="center"/>
    </xf>
    <xf numFmtId="0" fontId="23" fillId="18" borderId="0" xfId="38" applyFont="1" applyFill="1" applyProtection="1"/>
    <xf numFmtId="0" fontId="23" fillId="0" borderId="0" xfId="38" applyFont="1" applyBorder="1" applyAlignment="1" applyProtection="1">
      <alignment horizontal="left" vertical="center"/>
    </xf>
    <xf numFmtId="0" fontId="23" fillId="0" borderId="12" xfId="38" applyFont="1" applyBorder="1" applyAlignment="1" applyProtection="1">
      <alignment horizontal="left" vertical="center"/>
    </xf>
    <xf numFmtId="0" fontId="23" fillId="0" borderId="13" xfId="38" applyFont="1" applyBorder="1" applyAlignment="1" applyProtection="1">
      <alignment horizontal="left" vertical="center"/>
    </xf>
    <xf numFmtId="3" fontId="23" fillId="0" borderId="0" xfId="38" applyNumberFormat="1" applyFont="1" applyFill="1" applyAlignment="1" applyProtection="1">
      <alignment horizontal="center"/>
    </xf>
    <xf numFmtId="164" fontId="23" fillId="0" borderId="0" xfId="38" applyNumberFormat="1" applyFont="1" applyFill="1" applyAlignment="1" applyProtection="1">
      <alignment horizontal="right" vertical="center"/>
    </xf>
    <xf numFmtId="4" fontId="23" fillId="0" borderId="12" xfId="38" applyNumberFormat="1" applyFont="1" applyBorder="1" applyAlignment="1" applyProtection="1">
      <alignment horizontal="right" vertical="center"/>
    </xf>
    <xf numFmtId="4" fontId="23" fillId="0" borderId="0" xfId="38" applyNumberFormat="1" applyFont="1" applyBorder="1" applyAlignment="1" applyProtection="1">
      <alignment horizontal="right"/>
    </xf>
    <xf numFmtId="168" fontId="23" fillId="0" borderId="0" xfId="38" applyNumberFormat="1" applyFont="1" applyAlignment="1" applyProtection="1">
      <alignment horizontal="left"/>
    </xf>
    <xf numFmtId="168" fontId="23" fillId="19" borderId="0" xfId="38" applyNumberFormat="1" applyFont="1" applyFill="1" applyAlignment="1" applyProtection="1">
      <alignment horizontal="center"/>
    </xf>
    <xf numFmtId="164" fontId="23" fillId="0" borderId="0" xfId="38" applyNumberFormat="1" applyFont="1" applyAlignment="1" applyProtection="1">
      <alignment horizontal="right" vertical="center"/>
    </xf>
    <xf numFmtId="4" fontId="23" fillId="0" borderId="0" xfId="38" applyNumberFormat="1" applyFont="1" applyFill="1" applyBorder="1" applyAlignment="1" applyProtection="1">
      <alignment horizontal="right" vertical="center"/>
    </xf>
    <xf numFmtId="4" fontId="23" fillId="0" borderId="0" xfId="38" applyNumberFormat="1" applyFont="1" applyBorder="1" applyAlignment="1" applyProtection="1">
      <alignment horizontal="right" vertical="center"/>
    </xf>
    <xf numFmtId="4" fontId="23" fillId="0" borderId="13" xfId="38" applyNumberFormat="1" applyFont="1" applyBorder="1" applyAlignment="1" applyProtection="1">
      <alignment horizontal="right" vertical="center"/>
    </xf>
    <xf numFmtId="3" fontId="22" fillId="0" borderId="0" xfId="38" applyNumberFormat="1" applyFont="1" applyBorder="1" applyAlignment="1" applyProtection="1">
      <alignment horizontal="right"/>
    </xf>
    <xf numFmtId="3" fontId="22" fillId="0" borderId="29" xfId="38" applyNumberFormat="1" applyFont="1" applyBorder="1" applyAlignment="1" applyProtection="1">
      <alignment horizontal="right" vertical="center"/>
    </xf>
    <xf numFmtId="0" fontId="22" fillId="0" borderId="10" xfId="38" applyFont="1" applyBorder="1" applyAlignment="1" applyProtection="1">
      <alignment horizontal="right" vertical="center"/>
    </xf>
    <xf numFmtId="3" fontId="22" fillId="0" borderId="10" xfId="38" applyNumberFormat="1" applyFont="1" applyBorder="1" applyAlignment="1" applyProtection="1">
      <alignment horizontal="right"/>
    </xf>
    <xf numFmtId="0" fontId="22" fillId="0" borderId="0" xfId="38" applyFont="1" applyBorder="1" applyAlignment="1" applyProtection="1">
      <alignment horizontal="right" vertical="center"/>
    </xf>
    <xf numFmtId="0" fontId="0" fillId="0" borderId="0" xfId="0" applyProtection="1"/>
    <xf numFmtId="4" fontId="23" fillId="0" borderId="0" xfId="38" applyNumberFormat="1" applyFont="1" applyAlignment="1" applyProtection="1">
      <alignment horizontal="right" vertical="center"/>
    </xf>
    <xf numFmtId="0" fontId="23" fillId="0" borderId="10" xfId="38" applyFont="1" applyBorder="1" applyProtection="1"/>
    <xf numFmtId="4" fontId="23" fillId="0" borderId="10" xfId="38" applyNumberFormat="1" applyFont="1" applyBorder="1" applyAlignment="1" applyProtection="1">
      <alignment horizontal="right"/>
    </xf>
    <xf numFmtId="0" fontId="23" fillId="0" borderId="0" xfId="38" applyFont="1" applyBorder="1" applyProtection="1"/>
    <xf numFmtId="4" fontId="23" fillId="0" borderId="14" xfId="38" applyNumberFormat="1" applyFont="1" applyFill="1" applyBorder="1" applyAlignment="1" applyProtection="1">
      <alignment horizontal="right"/>
    </xf>
    <xf numFmtId="3" fontId="22" fillId="0" borderId="19" xfId="38" applyNumberFormat="1" applyFont="1" applyBorder="1" applyAlignment="1" applyProtection="1">
      <alignment horizontal="right"/>
    </xf>
    <xf numFmtId="3" fontId="22" fillId="0" borderId="29" xfId="38" applyNumberFormat="1" applyFont="1" applyBorder="1" applyAlignment="1" applyProtection="1">
      <alignment horizontal="right"/>
    </xf>
    <xf numFmtId="0" fontId="22" fillId="0" borderId="10" xfId="38" applyFont="1" applyBorder="1" applyAlignment="1" applyProtection="1">
      <alignment horizontal="right"/>
    </xf>
    <xf numFmtId="0" fontId="3" fillId="18" borderId="11" xfId="0" applyFont="1" applyFill="1" applyBorder="1" applyProtection="1"/>
    <xf numFmtId="0" fontId="3" fillId="18" borderId="11" xfId="0" applyFont="1" applyFill="1" applyBorder="1" applyAlignment="1" applyProtection="1">
      <alignment horizontal="right"/>
    </xf>
    <xf numFmtId="0" fontId="23" fillId="18" borderId="11" xfId="0" applyFont="1" applyFill="1" applyBorder="1" applyAlignment="1" applyProtection="1">
      <alignment horizontal="right"/>
    </xf>
    <xf numFmtId="0" fontId="23" fillId="18" borderId="11" xfId="0" applyFont="1" applyFill="1" applyBorder="1" applyAlignment="1" applyProtection="1">
      <alignment horizontal="right" wrapText="1"/>
    </xf>
    <xf numFmtId="2" fontId="23" fillId="0" borderId="12" xfId="38" applyNumberFormat="1" applyFont="1" applyBorder="1" applyAlignment="1" applyProtection="1">
      <alignment horizontal="right" vertical="center"/>
    </xf>
    <xf numFmtId="2" fontId="23" fillId="0" borderId="0" xfId="38" applyNumberFormat="1" applyFont="1" applyAlignment="1" applyProtection="1">
      <alignment horizontal="right" vertical="center"/>
    </xf>
    <xf numFmtId="172" fontId="23" fillId="0" borderId="0" xfId="38" applyNumberFormat="1" applyFont="1" applyProtection="1"/>
    <xf numFmtId="3" fontId="23" fillId="19" borderId="0" xfId="38" applyNumberFormat="1" applyFont="1" applyFill="1" applyBorder="1" applyAlignment="1" applyProtection="1">
      <alignment horizontal="center" vertical="center"/>
    </xf>
    <xf numFmtId="3" fontId="23" fillId="0" borderId="0" xfId="0" applyNumberFormat="1" applyFont="1" applyBorder="1" applyProtection="1"/>
    <xf numFmtId="3" fontId="23" fillId="0" borderId="0" xfId="0" applyNumberFormat="1" applyFont="1" applyBorder="1" applyAlignment="1" applyProtection="1">
      <alignment horizontal="center"/>
    </xf>
    <xf numFmtId="0" fontId="23" fillId="0" borderId="0" xfId="38" applyFont="1" applyFill="1" applyAlignment="1" applyProtection="1">
      <alignment horizontal="center"/>
    </xf>
    <xf numFmtId="0" fontId="23" fillId="0" borderId="13" xfId="0" applyFont="1" applyBorder="1" applyAlignment="1" applyProtection="1">
      <alignment horizontal="right"/>
    </xf>
    <xf numFmtId="0" fontId="23" fillId="0" borderId="15" xfId="0" applyFont="1" applyBorder="1" applyAlignment="1" applyProtection="1">
      <alignment horizontal="right" wrapText="1"/>
    </xf>
    <xf numFmtId="0" fontId="23" fillId="0" borderId="27" xfId="0" applyFont="1" applyBorder="1" applyAlignment="1" applyProtection="1">
      <alignment horizontal="right" wrapText="1"/>
    </xf>
    <xf numFmtId="0" fontId="23" fillId="20" borderId="0" xfId="0" applyFont="1" applyFill="1" applyAlignment="1" applyProtection="1">
      <alignment horizontal="center" vertical="center"/>
    </xf>
    <xf numFmtId="0" fontId="23" fillId="0" borderId="14" xfId="0" applyFont="1" applyBorder="1" applyAlignment="1" applyProtection="1">
      <alignment horizontal="right" vertical="center"/>
    </xf>
    <xf numFmtId="3" fontId="23" fillId="0" borderId="55" xfId="0" applyNumberFormat="1" applyFont="1" applyBorder="1" applyAlignment="1" applyProtection="1">
      <alignment vertical="center"/>
    </xf>
    <xf numFmtId="3" fontId="23" fillId="0" borderId="44" xfId="0" applyNumberFormat="1" applyFont="1" applyBorder="1" applyAlignment="1" applyProtection="1">
      <alignment vertical="center"/>
    </xf>
    <xf numFmtId="3" fontId="23" fillId="0" borderId="53" xfId="0" applyNumberFormat="1" applyFont="1" applyBorder="1" applyAlignment="1" applyProtection="1">
      <alignment vertical="center"/>
    </xf>
    <xf numFmtId="3" fontId="23" fillId="0" borderId="54" xfId="0" applyNumberFormat="1" applyFont="1" applyBorder="1" applyAlignment="1" applyProtection="1">
      <alignment vertical="center"/>
    </xf>
    <xf numFmtId="0" fontId="23" fillId="0" borderId="52" xfId="0" applyFont="1" applyBorder="1" applyAlignment="1" applyProtection="1">
      <alignment horizontal="right" vertical="center"/>
    </xf>
    <xf numFmtId="3" fontId="23" fillId="0" borderId="59" xfId="0" applyNumberFormat="1" applyFont="1" applyBorder="1" applyAlignment="1" applyProtection="1">
      <alignment vertical="center"/>
    </xf>
    <xf numFmtId="3" fontId="23" fillId="0" borderId="56" xfId="0" applyNumberFormat="1" applyFont="1" applyBorder="1" applyAlignment="1" applyProtection="1">
      <alignment vertical="center"/>
    </xf>
    <xf numFmtId="0" fontId="22" fillId="0" borderId="34" xfId="0" applyFont="1" applyBorder="1" applyAlignment="1" applyProtection="1">
      <alignment horizontal="right" vertical="center"/>
    </xf>
    <xf numFmtId="3" fontId="23" fillId="0" borderId="37" xfId="0" applyNumberFormat="1" applyFont="1" applyBorder="1" applyAlignment="1" applyProtection="1">
      <alignment vertical="center"/>
    </xf>
    <xf numFmtId="3" fontId="23" fillId="0" borderId="38" xfId="0" applyNumberFormat="1" applyFont="1" applyBorder="1" applyAlignment="1" applyProtection="1">
      <alignment vertical="center"/>
    </xf>
    <xf numFmtId="3" fontId="23" fillId="0" borderId="35" xfId="0" applyNumberFormat="1" applyFont="1" applyBorder="1" applyAlignment="1" applyProtection="1">
      <alignment vertical="center"/>
    </xf>
    <xf numFmtId="3" fontId="23" fillId="0" borderId="36" xfId="0" applyNumberFormat="1" applyFont="1" applyBorder="1" applyAlignment="1" applyProtection="1">
      <alignment vertical="center"/>
    </xf>
    <xf numFmtId="0" fontId="23" fillId="20" borderId="0" xfId="0" applyFont="1" applyFill="1" applyAlignment="1" applyProtection="1">
      <alignment horizontal="right" vertical="center"/>
    </xf>
    <xf numFmtId="0" fontId="23" fillId="0" borderId="0" xfId="49" applyFont="1" applyBorder="1" applyProtection="1"/>
    <xf numFmtId="0" fontId="23" fillId="20" borderId="0" xfId="50" applyFont="1" applyFill="1" applyBorder="1" applyAlignment="1" applyProtection="1">
      <alignment horizontal="center" vertical="center" wrapText="1"/>
    </xf>
    <xf numFmtId="0" fontId="23" fillId="0" borderId="12" xfId="49" applyFont="1" applyBorder="1" applyAlignment="1" applyProtection="1">
      <alignment vertical="center"/>
    </xf>
    <xf numFmtId="0" fontId="23" fillId="0" borderId="0" xfId="49" applyFont="1" applyBorder="1" applyAlignment="1" applyProtection="1">
      <alignment vertical="center"/>
    </xf>
    <xf numFmtId="4" fontId="23" fillId="0" borderId="49" xfId="49" applyNumberFormat="1" applyFont="1" applyFill="1" applyBorder="1" applyAlignment="1" applyProtection="1">
      <alignment vertical="center"/>
    </xf>
    <xf numFmtId="4" fontId="23" fillId="0" borderId="62" xfId="49" applyNumberFormat="1" applyFont="1" applyFill="1" applyBorder="1" applyAlignment="1" applyProtection="1">
      <alignment vertical="center"/>
    </xf>
    <xf numFmtId="4" fontId="23" fillId="0" borderId="46" xfId="49" applyNumberFormat="1" applyFont="1" applyFill="1" applyBorder="1" applyAlignment="1" applyProtection="1">
      <alignment vertical="center"/>
    </xf>
    <xf numFmtId="4" fontId="23" fillId="0" borderId="60" xfId="49" applyNumberFormat="1" applyFont="1" applyFill="1" applyBorder="1" applyAlignment="1" applyProtection="1">
      <alignment vertical="center"/>
    </xf>
    <xf numFmtId="3" fontId="23" fillId="0" borderId="46" xfId="49" applyNumberFormat="1" applyFont="1" applyFill="1" applyBorder="1" applyAlignment="1" applyProtection="1">
      <alignment vertical="center"/>
    </xf>
    <xf numFmtId="4" fontId="23" fillId="0" borderId="46" xfId="49" applyNumberFormat="1" applyFont="1" applyBorder="1" applyAlignment="1" applyProtection="1">
      <alignment vertical="center"/>
    </xf>
    <xf numFmtId="3" fontId="23" fillId="0" borderId="46" xfId="49" applyNumberFormat="1" applyFont="1" applyBorder="1" applyAlignment="1" applyProtection="1">
      <alignment vertical="center"/>
    </xf>
    <xf numFmtId="4" fontId="23" fillId="0" borderId="49" xfId="49" applyNumberFormat="1" applyFont="1" applyBorder="1" applyAlignment="1" applyProtection="1">
      <alignment vertical="center"/>
    </xf>
    <xf numFmtId="3" fontId="23" fillId="0" borderId="49" xfId="49" applyNumberFormat="1" applyFont="1" applyBorder="1" applyAlignment="1" applyProtection="1">
      <alignment vertical="center"/>
    </xf>
    <xf numFmtId="0" fontId="23" fillId="0" borderId="20" xfId="49" applyFont="1" applyBorder="1" applyAlignment="1" applyProtection="1">
      <alignment vertical="center"/>
    </xf>
    <xf numFmtId="4" fontId="23" fillId="0" borderId="47" xfId="49" applyNumberFormat="1" applyFont="1" applyFill="1" applyBorder="1" applyAlignment="1" applyProtection="1">
      <alignment vertical="center"/>
    </xf>
    <xf numFmtId="4" fontId="23" fillId="0" borderId="64" xfId="49" applyNumberFormat="1" applyFont="1" applyFill="1" applyBorder="1" applyAlignment="1" applyProtection="1">
      <alignment vertical="center"/>
    </xf>
    <xf numFmtId="4" fontId="23" fillId="0" borderId="47" xfId="49" applyNumberFormat="1" applyFont="1" applyBorder="1" applyAlignment="1" applyProtection="1">
      <alignment vertical="center"/>
    </xf>
    <xf numFmtId="3" fontId="23" fillId="0" borderId="47" xfId="49" applyNumberFormat="1" applyFont="1" applyBorder="1" applyAlignment="1" applyProtection="1">
      <alignment vertical="center"/>
    </xf>
    <xf numFmtId="4" fontId="23" fillId="0" borderId="64" xfId="49" applyNumberFormat="1" applyFont="1" applyBorder="1" applyAlignment="1" applyProtection="1">
      <alignment vertical="center"/>
    </xf>
    <xf numFmtId="4" fontId="23" fillId="0" borderId="60" xfId="49" applyNumberFormat="1" applyFont="1" applyBorder="1" applyAlignment="1" applyProtection="1">
      <alignment vertical="center"/>
    </xf>
    <xf numFmtId="4" fontId="23" fillId="0" borderId="50" xfId="49" applyNumberFormat="1" applyFont="1" applyBorder="1" applyAlignment="1" applyProtection="1">
      <alignment vertical="center"/>
    </xf>
    <xf numFmtId="4" fontId="23" fillId="0" borderId="66" xfId="49" applyNumberFormat="1" applyFont="1" applyBorder="1" applyAlignment="1" applyProtection="1">
      <alignment vertical="center"/>
    </xf>
    <xf numFmtId="3" fontId="23" fillId="0" borderId="50" xfId="49" applyNumberFormat="1" applyFont="1" applyBorder="1" applyAlignment="1" applyProtection="1">
      <alignment vertical="center"/>
    </xf>
    <xf numFmtId="0" fontId="22" fillId="0" borderId="39" xfId="0" applyFont="1" applyBorder="1" applyAlignment="1" applyProtection="1">
      <alignment horizontal="left" vertical="center" wrapText="1"/>
    </xf>
    <xf numFmtId="4" fontId="23" fillId="0" borderId="51" xfId="0" applyNumberFormat="1" applyFont="1" applyBorder="1" applyAlignment="1" applyProtection="1">
      <alignment vertical="center" wrapText="1"/>
    </xf>
    <xf numFmtId="4" fontId="23" fillId="0" borderId="68" xfId="0" applyNumberFormat="1" applyFont="1" applyBorder="1" applyAlignment="1" applyProtection="1">
      <alignment vertical="center" wrapText="1"/>
    </xf>
    <xf numFmtId="3" fontId="23" fillId="0" borderId="51" xfId="44" applyNumberFormat="1" applyFont="1" applyBorder="1" applyAlignment="1" applyProtection="1">
      <alignment vertical="center"/>
    </xf>
    <xf numFmtId="0" fontId="22" fillId="0" borderId="0" xfId="0" applyFont="1" applyBorder="1" applyAlignment="1" applyProtection="1">
      <alignment horizontal="left" vertical="center" wrapText="1"/>
    </xf>
    <xf numFmtId="4" fontId="23" fillId="0" borderId="50" xfId="0" applyNumberFormat="1" applyFont="1" applyBorder="1" applyAlignment="1" applyProtection="1">
      <alignment vertical="center" wrapText="1"/>
    </xf>
    <xf numFmtId="4" fontId="23" fillId="0" borderId="66" xfId="0" applyNumberFormat="1" applyFont="1" applyBorder="1" applyAlignment="1" applyProtection="1">
      <alignment vertical="center" wrapText="1"/>
    </xf>
    <xf numFmtId="3" fontId="23" fillId="0" borderId="50" xfId="44" applyNumberFormat="1" applyFont="1" applyBorder="1" applyAlignment="1" applyProtection="1">
      <alignment vertical="center"/>
    </xf>
    <xf numFmtId="0" fontId="22" fillId="0" borderId="18" xfId="0" applyFont="1" applyBorder="1" applyAlignment="1" applyProtection="1">
      <alignment horizontal="left" vertical="center" wrapText="1"/>
    </xf>
    <xf numFmtId="4" fontId="23" fillId="0" borderId="24" xfId="0" applyNumberFormat="1" applyFont="1" applyFill="1" applyBorder="1" applyAlignment="1" applyProtection="1">
      <alignment vertical="center" wrapText="1"/>
    </xf>
    <xf numFmtId="4" fontId="23" fillId="0" borderId="25" xfId="0" applyNumberFormat="1" applyFont="1" applyFill="1" applyBorder="1" applyAlignment="1" applyProtection="1">
      <alignment vertical="center" wrapText="1"/>
    </xf>
    <xf numFmtId="0" fontId="21" fillId="0" borderId="0" xfId="0" applyFont="1" applyFill="1" applyAlignment="1" applyProtection="1">
      <alignment horizontal="left" vertical="top"/>
    </xf>
    <xf numFmtId="0" fontId="23" fillId="20" borderId="0" xfId="0" applyFont="1" applyFill="1" applyBorder="1" applyAlignment="1" applyProtection="1">
      <alignment horizontal="center"/>
    </xf>
    <xf numFmtId="0" fontId="23" fillId="0" borderId="14" xfId="0" applyFont="1" applyBorder="1" applyProtection="1"/>
    <xf numFmtId="0" fontId="23" fillId="0" borderId="0" xfId="0" applyFont="1" applyBorder="1" applyAlignment="1" applyProtection="1">
      <alignment horizontal="right"/>
    </xf>
    <xf numFmtId="4" fontId="23" fillId="0" borderId="62" xfId="0" applyNumberFormat="1" applyFont="1" applyFill="1" applyBorder="1" applyProtection="1"/>
    <xf numFmtId="3" fontId="23" fillId="0" borderId="44" xfId="44" applyNumberFormat="1" applyFont="1" applyFill="1" applyBorder="1" applyProtection="1"/>
    <xf numFmtId="0" fontId="23" fillId="0" borderId="12" xfId="0" applyFont="1" applyBorder="1" applyProtection="1"/>
    <xf numFmtId="0" fontId="23" fillId="0" borderId="12" xfId="0" applyFont="1" applyBorder="1" applyAlignment="1" applyProtection="1">
      <alignment horizontal="right"/>
    </xf>
    <xf numFmtId="4" fontId="23" fillId="0" borderId="60" xfId="0" applyNumberFormat="1" applyFont="1" applyFill="1" applyBorder="1" applyProtection="1"/>
    <xf numFmtId="3" fontId="23" fillId="0" borderId="46" xfId="44" applyNumberFormat="1" applyFont="1" applyFill="1" applyBorder="1" applyProtection="1"/>
    <xf numFmtId="0" fontId="23" fillId="0" borderId="20" xfId="0" applyFont="1" applyBorder="1" applyProtection="1"/>
    <xf numFmtId="0" fontId="23" fillId="0" borderId="20" xfId="0" applyFont="1" applyBorder="1" applyAlignment="1" applyProtection="1">
      <alignment horizontal="right"/>
    </xf>
    <xf numFmtId="4" fontId="23" fillId="0" borderId="64" xfId="0" applyNumberFormat="1" applyFont="1" applyFill="1" applyBorder="1" applyProtection="1"/>
    <xf numFmtId="3" fontId="23" fillId="0" borderId="49" xfId="44" applyNumberFormat="1" applyFont="1" applyFill="1" applyBorder="1" applyProtection="1"/>
    <xf numFmtId="3" fontId="23" fillId="0" borderId="47" xfId="44" applyNumberFormat="1" applyFont="1" applyFill="1" applyBorder="1" applyProtection="1"/>
    <xf numFmtId="0" fontId="23" fillId="0" borderId="71" xfId="0" applyFont="1" applyBorder="1" applyProtection="1"/>
    <xf numFmtId="0" fontId="23" fillId="0" borderId="71" xfId="0" applyFont="1" applyBorder="1" applyAlignment="1" applyProtection="1">
      <alignment horizontal="right"/>
    </xf>
    <xf numFmtId="4" fontId="23" fillId="0" borderId="76" xfId="0" applyNumberFormat="1" applyFont="1" applyFill="1" applyBorder="1" applyProtection="1"/>
    <xf numFmtId="4" fontId="23" fillId="0" borderId="72" xfId="0" applyNumberFormat="1" applyFont="1" applyFill="1" applyBorder="1" applyProtection="1"/>
    <xf numFmtId="4" fontId="23" fillId="0" borderId="73" xfId="0" applyNumberFormat="1" applyFont="1" applyFill="1" applyBorder="1" applyProtection="1"/>
    <xf numFmtId="3" fontId="23" fillId="0" borderId="72" xfId="44" applyNumberFormat="1" applyFont="1" applyFill="1" applyBorder="1" applyProtection="1"/>
    <xf numFmtId="0" fontId="23" fillId="0" borderId="13" xfId="0" applyFont="1" applyBorder="1" applyProtection="1"/>
    <xf numFmtId="4" fontId="23" fillId="0" borderId="70" xfId="0" applyNumberFormat="1" applyFont="1" applyFill="1" applyBorder="1" applyProtection="1"/>
    <xf numFmtId="3" fontId="23" fillId="0" borderId="50" xfId="44" applyNumberFormat="1" applyFont="1" applyFill="1" applyBorder="1" applyProtection="1"/>
    <xf numFmtId="3" fontId="23" fillId="0" borderId="48" xfId="44" applyNumberFormat="1" applyFont="1" applyFill="1" applyBorder="1" applyProtection="1"/>
    <xf numFmtId="4" fontId="23" fillId="0" borderId="78" xfId="0" applyNumberFormat="1" applyFont="1" applyFill="1" applyBorder="1" applyProtection="1"/>
    <xf numFmtId="4" fontId="23" fillId="0" borderId="12" xfId="0" applyNumberFormat="1" applyFont="1" applyFill="1" applyBorder="1" applyProtection="1"/>
    <xf numFmtId="4" fontId="23" fillId="0" borderId="22" xfId="0" applyNumberFormat="1" applyFont="1" applyFill="1" applyBorder="1" applyProtection="1"/>
    <xf numFmtId="3" fontId="23" fillId="0" borderId="12" xfId="44" applyNumberFormat="1" applyFont="1" applyFill="1" applyBorder="1" applyProtection="1"/>
    <xf numFmtId="3" fontId="23" fillId="0" borderId="12" xfId="0" applyNumberFormat="1" applyFont="1" applyFill="1" applyBorder="1" applyProtection="1"/>
    <xf numFmtId="0" fontId="23" fillId="0" borderId="16" xfId="0" applyFont="1" applyBorder="1" applyProtection="1"/>
    <xf numFmtId="4" fontId="23" fillId="0" borderId="79" xfId="0" applyNumberFormat="1" applyFont="1" applyFill="1" applyBorder="1" applyProtection="1"/>
    <xf numFmtId="4" fontId="23" fillId="0" borderId="16" xfId="0" applyNumberFormat="1" applyFont="1" applyFill="1" applyBorder="1" applyProtection="1"/>
    <xf numFmtId="0" fontId="23" fillId="0" borderId="74" xfId="0" applyFont="1" applyBorder="1" applyProtection="1"/>
    <xf numFmtId="0" fontId="23" fillId="0" borderId="74" xfId="0" applyFont="1" applyBorder="1" applyAlignment="1" applyProtection="1">
      <alignment horizontal="right"/>
    </xf>
    <xf numFmtId="4" fontId="23" fillId="0" borderId="80" xfId="0" applyNumberFormat="1" applyFont="1" applyFill="1" applyBorder="1" applyProtection="1"/>
    <xf numFmtId="4" fontId="23" fillId="0" borderId="74" xfId="0" applyNumberFormat="1" applyFont="1" applyFill="1" applyBorder="1" applyProtection="1"/>
    <xf numFmtId="4" fontId="23" fillId="0" borderId="75" xfId="0" applyNumberFormat="1" applyFont="1" applyFill="1" applyBorder="1" applyProtection="1"/>
    <xf numFmtId="3" fontId="23" fillId="0" borderId="74" xfId="44" applyNumberFormat="1" applyFont="1" applyFill="1" applyBorder="1" applyProtection="1"/>
    <xf numFmtId="4" fontId="23" fillId="0" borderId="66" xfId="0" applyNumberFormat="1" applyFont="1" applyFill="1" applyBorder="1" applyProtection="1"/>
    <xf numFmtId="0" fontId="22" fillId="0" borderId="40" xfId="0" applyFont="1" applyBorder="1" applyProtection="1"/>
    <xf numFmtId="0" fontId="22" fillId="0" borderId="40" xfId="0" applyFont="1" applyBorder="1" applyAlignment="1" applyProtection="1">
      <alignment horizontal="right"/>
    </xf>
    <xf numFmtId="4" fontId="23" fillId="0" borderId="81" xfId="0" applyNumberFormat="1" applyFont="1" applyFill="1" applyBorder="1" applyProtection="1"/>
    <xf numFmtId="4" fontId="23" fillId="0" borderId="40" xfId="0" applyNumberFormat="1" applyFont="1" applyFill="1" applyBorder="1" applyProtection="1"/>
    <xf numFmtId="4" fontId="23" fillId="0" borderId="41" xfId="0" applyNumberFormat="1" applyFont="1" applyFill="1" applyBorder="1" applyProtection="1"/>
    <xf numFmtId="3" fontId="23" fillId="0" borderId="40" xfId="44" applyNumberFormat="1" applyFont="1" applyFill="1" applyBorder="1" applyProtection="1"/>
    <xf numFmtId="3" fontId="23" fillId="0" borderId="40" xfId="0" applyNumberFormat="1" applyFont="1" applyFill="1" applyBorder="1" applyProtection="1"/>
    <xf numFmtId="0" fontId="22" fillId="0" borderId="16" xfId="0" applyFont="1" applyBorder="1" applyProtection="1"/>
    <xf numFmtId="0" fontId="22" fillId="0" borderId="16" xfId="0" applyFont="1" applyBorder="1" applyAlignment="1" applyProtection="1">
      <alignment horizontal="right"/>
    </xf>
    <xf numFmtId="4" fontId="23" fillId="0" borderId="21" xfId="0" applyNumberFormat="1" applyFont="1" applyFill="1" applyBorder="1" applyProtection="1"/>
    <xf numFmtId="3" fontId="23" fillId="0" borderId="16" xfId="44" applyNumberFormat="1" applyFont="1" applyFill="1" applyBorder="1" applyProtection="1"/>
    <xf numFmtId="3" fontId="23" fillId="0" borderId="16" xfId="0" applyNumberFormat="1" applyFont="1" applyFill="1" applyBorder="1" applyProtection="1"/>
    <xf numFmtId="0" fontId="22" fillId="0" borderId="74" xfId="0" applyFont="1" applyBorder="1" applyProtection="1"/>
    <xf numFmtId="0" fontId="22" fillId="0" borderId="74" xfId="0" applyFont="1" applyBorder="1" applyAlignment="1" applyProtection="1">
      <alignment horizontal="right"/>
    </xf>
    <xf numFmtId="0" fontId="22" fillId="0" borderId="12" xfId="0" applyFont="1" applyBorder="1" applyProtection="1"/>
    <xf numFmtId="0" fontId="22" fillId="0" borderId="12" xfId="0" applyFont="1" applyBorder="1" applyAlignment="1" applyProtection="1">
      <alignment horizontal="right"/>
    </xf>
    <xf numFmtId="0" fontId="22" fillId="0" borderId="13" xfId="0" applyFont="1" applyBorder="1" applyProtection="1"/>
    <xf numFmtId="0" fontId="22" fillId="0" borderId="17" xfId="0" applyFont="1" applyBorder="1" applyProtection="1"/>
    <xf numFmtId="0" fontId="22" fillId="0" borderId="17" xfId="0" applyFont="1" applyBorder="1" applyAlignment="1" applyProtection="1">
      <alignment horizontal="right"/>
    </xf>
    <xf numFmtId="4" fontId="23" fillId="0" borderId="42" xfId="0" applyNumberFormat="1" applyFont="1" applyFill="1" applyBorder="1" applyProtection="1"/>
    <xf numFmtId="4" fontId="23" fillId="0" borderId="17" xfId="0" applyNumberFormat="1" applyFont="1" applyFill="1" applyBorder="1" applyProtection="1"/>
    <xf numFmtId="4" fontId="23" fillId="0" borderId="23" xfId="0" applyNumberFormat="1" applyFont="1" applyFill="1" applyBorder="1" applyProtection="1"/>
    <xf numFmtId="3" fontId="23" fillId="0" borderId="17" xfId="44" applyNumberFormat="1" applyFont="1" applyFill="1" applyBorder="1" applyProtection="1"/>
    <xf numFmtId="0" fontId="23" fillId="0" borderId="18" xfId="0" applyFont="1" applyBorder="1" applyProtection="1"/>
    <xf numFmtId="0" fontId="22" fillId="0" borderId="24" xfId="0" applyFont="1" applyBorder="1" applyAlignment="1" applyProtection="1">
      <alignment horizontal="left"/>
    </xf>
    <xf numFmtId="0" fontId="23" fillId="0" borderId="24" xfId="0" applyFont="1" applyBorder="1" applyAlignment="1" applyProtection="1">
      <alignment horizontal="right"/>
    </xf>
    <xf numFmtId="4" fontId="23" fillId="0" borderId="43" xfId="0" applyNumberFormat="1" applyFont="1" applyFill="1" applyBorder="1" applyAlignment="1" applyProtection="1">
      <alignment vertical="center"/>
    </xf>
    <xf numFmtId="4" fontId="23" fillId="0" borderId="25" xfId="0" applyNumberFormat="1" applyFont="1" applyFill="1" applyBorder="1" applyAlignment="1" applyProtection="1">
      <alignment vertical="center"/>
    </xf>
    <xf numFmtId="3" fontId="23" fillId="0" borderId="24" xfId="44" applyNumberFormat="1" applyFont="1" applyFill="1" applyBorder="1" applyAlignment="1" applyProtection="1">
      <alignment vertical="center"/>
    </xf>
    <xf numFmtId="3" fontId="23" fillId="0" borderId="0" xfId="44" applyNumberFormat="1" applyFont="1" applyBorder="1" applyAlignment="1" applyProtection="1">
      <alignment vertical="center"/>
    </xf>
    <xf numFmtId="0" fontId="23" fillId="19" borderId="0" xfId="0" applyFont="1" applyFill="1" applyBorder="1" applyAlignment="1" applyProtection="1">
      <alignment horizontal="right"/>
    </xf>
    <xf numFmtId="0" fontId="23" fillId="19" borderId="0" xfId="0" applyFont="1" applyFill="1" applyProtection="1"/>
    <xf numFmtId="0" fontId="27" fillId="0" borderId="0" xfId="0" applyFont="1" applyProtection="1"/>
    <xf numFmtId="0" fontId="23" fillId="0" borderId="0" xfId="0" applyFont="1" applyFill="1" applyAlignment="1" applyProtection="1">
      <alignment horizontal="right"/>
    </xf>
    <xf numFmtId="165" fontId="23" fillId="0" borderId="0" xfId="0" applyNumberFormat="1" applyFont="1" applyBorder="1" applyProtection="1"/>
    <xf numFmtId="166" fontId="22" fillId="0" borderId="11" xfId="0" applyNumberFormat="1" applyFont="1" applyBorder="1" applyAlignment="1" applyProtection="1">
      <alignment vertical="center"/>
    </xf>
    <xf numFmtId="165" fontId="22" fillId="0" borderId="11" xfId="0" applyNumberFormat="1" applyFont="1" applyBorder="1" applyAlignment="1" applyProtection="1">
      <alignment vertical="center"/>
    </xf>
    <xf numFmtId="173" fontId="23" fillId="0" borderId="0" xfId="0" applyNumberFormat="1" applyFont="1" applyFill="1" applyBorder="1" applyAlignment="1" applyProtection="1">
      <alignment horizontal="left" vertical="center"/>
    </xf>
    <xf numFmtId="173" fontId="23" fillId="0" borderId="0" xfId="0" applyNumberFormat="1" applyFont="1" applyFill="1" applyBorder="1" applyAlignment="1" applyProtection="1">
      <alignment horizontal="right" vertical="center"/>
    </xf>
    <xf numFmtId="173" fontId="23" fillId="0" borderId="20" xfId="0" applyNumberFormat="1" applyFont="1" applyFill="1" applyBorder="1" applyAlignment="1" applyProtection="1">
      <alignment horizontal="left" vertical="center"/>
    </xf>
    <xf numFmtId="173" fontId="23" fillId="0" borderId="20" xfId="0" applyNumberFormat="1" applyFont="1" applyFill="1" applyBorder="1" applyAlignment="1" applyProtection="1">
      <alignment horizontal="right" vertical="center"/>
    </xf>
    <xf numFmtId="173" fontId="23" fillId="0" borderId="17" xfId="0" applyNumberFormat="1" applyFont="1" applyFill="1" applyBorder="1" applyAlignment="1" applyProtection="1">
      <alignment horizontal="left" vertical="center"/>
    </xf>
    <xf numFmtId="173" fontId="23" fillId="0" borderId="17" xfId="0" applyNumberFormat="1" applyFont="1" applyFill="1" applyBorder="1" applyAlignment="1" applyProtection="1">
      <alignment horizontal="right" vertical="center"/>
    </xf>
    <xf numFmtId="167" fontId="23" fillId="0" borderId="24" xfId="0" applyNumberFormat="1" applyFont="1" applyFill="1" applyBorder="1" applyAlignment="1" applyProtection="1">
      <alignment horizontal="left" vertical="center"/>
    </xf>
    <xf numFmtId="166" fontId="23" fillId="0" borderId="0" xfId="0" applyNumberFormat="1" applyFont="1" applyFill="1" applyProtection="1"/>
    <xf numFmtId="165" fontId="23" fillId="0" borderId="0" xfId="0" applyNumberFormat="1" applyFont="1" applyFill="1" applyProtection="1"/>
    <xf numFmtId="165" fontId="22" fillId="0" borderId="11" xfId="0" applyNumberFormat="1" applyFont="1" applyBorder="1" applyAlignment="1" applyProtection="1">
      <alignment horizontal="right" vertical="center"/>
    </xf>
    <xf numFmtId="173" fontId="23" fillId="0" borderId="24" xfId="0" applyNumberFormat="1" applyFont="1" applyFill="1" applyBorder="1" applyAlignment="1" applyProtection="1">
      <alignment horizontal="right" vertical="center"/>
    </xf>
    <xf numFmtId="166" fontId="22" fillId="0" borderId="10" xfId="0" applyNumberFormat="1" applyFont="1" applyBorder="1" applyAlignment="1" applyProtection="1">
      <alignment vertical="center"/>
    </xf>
    <xf numFmtId="166" fontId="22" fillId="0" borderId="0" xfId="0" applyNumberFormat="1" applyFont="1" applyBorder="1" applyAlignment="1" applyProtection="1">
      <alignment horizontal="center" vertical="center"/>
    </xf>
    <xf numFmtId="166" fontId="22" fillId="0" borderId="0" xfId="0" applyNumberFormat="1" applyFont="1" applyFill="1" applyAlignment="1" applyProtection="1">
      <alignment horizontal="right"/>
    </xf>
    <xf numFmtId="2" fontId="23" fillId="0" borderId="19" xfId="0" quotePrefix="1" applyNumberFormat="1" applyFont="1" applyFill="1" applyBorder="1" applyAlignment="1" applyProtection="1">
      <alignment horizontal="left"/>
    </xf>
    <xf numFmtId="173" fontId="23" fillId="0" borderId="0" xfId="0" quotePrefix="1" applyNumberFormat="1" applyFont="1" applyFill="1" applyBorder="1" applyAlignment="1" applyProtection="1">
      <alignment horizontal="right"/>
    </xf>
    <xf numFmtId="2" fontId="23" fillId="0" borderId="16" xfId="0" quotePrefix="1" applyNumberFormat="1" applyFont="1" applyFill="1" applyBorder="1" applyAlignment="1" applyProtection="1">
      <alignment horizontal="left"/>
    </xf>
    <xf numFmtId="2" fontId="23" fillId="0" borderId="12" xfId="0" quotePrefix="1" applyNumberFormat="1" applyFont="1" applyFill="1" applyBorder="1" applyAlignment="1" applyProtection="1">
      <alignment horizontal="left"/>
    </xf>
    <xf numFmtId="0" fontId="23" fillId="0" borderId="16" xfId="0" applyFont="1" applyFill="1" applyBorder="1" applyProtection="1"/>
    <xf numFmtId="2" fontId="23" fillId="0" borderId="29" xfId="0" quotePrefix="1" applyNumberFormat="1" applyFont="1" applyFill="1" applyBorder="1" applyAlignment="1" applyProtection="1">
      <alignment horizontal="left"/>
    </xf>
    <xf numFmtId="2" fontId="23" fillId="0" borderId="10" xfId="0" quotePrefix="1" applyNumberFormat="1" applyFont="1" applyFill="1" applyBorder="1" applyAlignment="1" applyProtection="1">
      <alignment horizontal="left"/>
    </xf>
    <xf numFmtId="173" fontId="23" fillId="0" borderId="10" xfId="0" quotePrefix="1" applyNumberFormat="1" applyFont="1" applyFill="1" applyBorder="1" applyAlignment="1" applyProtection="1">
      <alignment horizontal="right"/>
    </xf>
    <xf numFmtId="173" fontId="23" fillId="0" borderId="10" xfId="0" applyNumberFormat="1" applyFont="1" applyBorder="1" applyProtection="1"/>
    <xf numFmtId="2" fontId="23" fillId="0" borderId="0" xfId="0" quotePrefix="1" applyNumberFormat="1" applyFont="1" applyFill="1" applyBorder="1" applyAlignment="1" applyProtection="1">
      <alignment horizontal="left"/>
    </xf>
    <xf numFmtId="173" fontId="23" fillId="0" borderId="0" xfId="0" applyNumberFormat="1" applyFont="1" applyBorder="1" applyProtection="1"/>
    <xf numFmtId="4" fontId="22" fillId="0" borderId="0" xfId="0" applyNumberFormat="1" applyFont="1" applyAlignment="1" applyProtection="1">
      <alignment horizontal="right"/>
    </xf>
    <xf numFmtId="4" fontId="22" fillId="0" borderId="0" xfId="0" applyNumberFormat="1" applyFont="1" applyFill="1" applyAlignment="1" applyProtection="1">
      <alignment horizontal="right"/>
    </xf>
    <xf numFmtId="0" fontId="23" fillId="0" borderId="29" xfId="0" applyFont="1" applyFill="1" applyBorder="1" applyAlignment="1" applyProtection="1">
      <alignment vertical="center"/>
    </xf>
    <xf numFmtId="4" fontId="23" fillId="0" borderId="29" xfId="0" applyNumberFormat="1" applyFont="1" applyBorder="1" applyAlignment="1" applyProtection="1">
      <alignment horizontal="left"/>
    </xf>
    <xf numFmtId="4" fontId="22" fillId="0" borderId="0" xfId="0" applyNumberFormat="1" applyFont="1" applyFill="1" applyAlignment="1" applyProtection="1">
      <alignment horizontal="left"/>
    </xf>
    <xf numFmtId="0" fontId="22" fillId="0" borderId="0" xfId="0" applyFont="1" applyFill="1" applyAlignment="1" applyProtection="1">
      <alignment horizontal="right"/>
    </xf>
    <xf numFmtId="4" fontId="23" fillId="0" borderId="0" xfId="0" applyNumberFormat="1" applyFont="1" applyFill="1" applyAlignment="1" applyProtection="1">
      <alignment horizontal="left"/>
    </xf>
    <xf numFmtId="2" fontId="23" fillId="0" borderId="0" xfId="0" applyNumberFormat="1" applyFont="1" applyFill="1" applyBorder="1" applyAlignment="1" applyProtection="1">
      <alignment horizontal="left"/>
    </xf>
    <xf numFmtId="169" fontId="23" fillId="0" borderId="0" xfId="0" applyNumberFormat="1" applyFont="1" applyFill="1" applyBorder="1" applyAlignment="1" applyProtection="1">
      <alignment horizontal="right"/>
    </xf>
    <xf numFmtId="2" fontId="23" fillId="0" borderId="29" xfId="0" applyNumberFormat="1" applyFont="1" applyFill="1" applyBorder="1" applyAlignment="1" applyProtection="1">
      <alignment horizontal="left"/>
    </xf>
    <xf numFmtId="169" fontId="23" fillId="0" borderId="29" xfId="0" applyNumberFormat="1" applyFont="1" applyFill="1" applyBorder="1" applyAlignment="1" applyProtection="1">
      <alignment horizontal="right"/>
    </xf>
    <xf numFmtId="2" fontId="23" fillId="0" borderId="19" xfId="0" applyNumberFormat="1" applyFont="1" applyFill="1" applyBorder="1" applyAlignment="1" applyProtection="1">
      <alignment horizontal="left"/>
    </xf>
    <xf numFmtId="169" fontId="23" fillId="0" borderId="19" xfId="0" applyNumberFormat="1" applyFont="1" applyFill="1" applyBorder="1" applyAlignment="1" applyProtection="1">
      <alignment horizontal="right"/>
    </xf>
    <xf numFmtId="2" fontId="23" fillId="0" borderId="16" xfId="0" applyNumberFormat="1" applyFont="1" applyFill="1" applyBorder="1" applyAlignment="1" applyProtection="1">
      <alignment horizontal="left"/>
    </xf>
    <xf numFmtId="169" fontId="23" fillId="0" borderId="16" xfId="0" applyNumberFormat="1" applyFont="1" applyFill="1" applyBorder="1" applyAlignment="1" applyProtection="1">
      <alignment horizontal="right"/>
    </xf>
    <xf numFmtId="4" fontId="23" fillId="0" borderId="0" xfId="0" applyNumberFormat="1" applyFont="1" applyFill="1" applyAlignment="1" applyProtection="1">
      <alignment horizontal="center"/>
    </xf>
    <xf numFmtId="0" fontId="23" fillId="0" borderId="0" xfId="37" applyFont="1" applyFill="1" applyBorder="1" applyAlignment="1" applyProtection="1">
      <alignment horizontal="left"/>
    </xf>
    <xf numFmtId="0" fontId="23" fillId="0" borderId="16" xfId="0" applyFont="1" applyFill="1" applyBorder="1" applyAlignment="1" applyProtection="1">
      <alignment horizontal="left"/>
    </xf>
    <xf numFmtId="0" fontId="23" fillId="0" borderId="29" xfId="0" applyFont="1" applyFill="1" applyBorder="1" applyAlignment="1" applyProtection="1">
      <alignment horizontal="left"/>
    </xf>
    <xf numFmtId="0" fontId="23" fillId="22" borderId="0" xfId="0" applyFont="1" applyFill="1" applyProtection="1"/>
    <xf numFmtId="166" fontId="22" fillId="0" borderId="13" xfId="0" applyNumberFormat="1" applyFont="1" applyFill="1" applyBorder="1" applyAlignment="1" applyProtection="1">
      <alignment horizontal="right"/>
    </xf>
    <xf numFmtId="49" fontId="23" fillId="0" borderId="0" xfId="0" applyNumberFormat="1" applyFont="1" applyProtection="1"/>
    <xf numFmtId="4" fontId="23" fillId="0" borderId="50" xfId="49" applyNumberFormat="1" applyFont="1" applyFill="1" applyBorder="1" applyAlignment="1" applyProtection="1">
      <alignment vertical="center"/>
    </xf>
    <xf numFmtId="4" fontId="23" fillId="0" borderId="50" xfId="0" applyNumberFormat="1" applyFont="1" applyFill="1" applyBorder="1" applyAlignment="1" applyProtection="1">
      <alignment vertical="center" wrapText="1"/>
    </xf>
    <xf numFmtId="0" fontId="23" fillId="0" borderId="11" xfId="0" applyFont="1" applyFill="1" applyBorder="1" applyAlignment="1" applyProtection="1">
      <alignment horizontal="right" wrapText="1"/>
    </xf>
    <xf numFmtId="171" fontId="23" fillId="0" borderId="11" xfId="45" applyFont="1" applyFill="1" applyBorder="1" applyAlignment="1" applyProtection="1">
      <alignment horizontal="right" wrapText="1"/>
    </xf>
    <xf numFmtId="0" fontId="23" fillId="0" borderId="11" xfId="0" applyFont="1" applyBorder="1" applyAlignment="1" applyProtection="1">
      <alignment wrapText="1"/>
    </xf>
    <xf numFmtId="0" fontId="23" fillId="0" borderId="82" xfId="0" applyFont="1" applyFill="1" applyBorder="1" applyAlignment="1" applyProtection="1">
      <alignment horizontal="right" wrapText="1"/>
    </xf>
    <xf numFmtId="171" fontId="23" fillId="0" borderId="82" xfId="45" applyFont="1" applyFill="1" applyBorder="1" applyAlignment="1" applyProtection="1">
      <alignment horizontal="right" wrapText="1"/>
    </xf>
    <xf numFmtId="0" fontId="23" fillId="0" borderId="83" xfId="0" applyFont="1" applyFill="1" applyBorder="1" applyAlignment="1" applyProtection="1">
      <alignment horizontal="right" wrapText="1"/>
    </xf>
    <xf numFmtId="0" fontId="21" fillId="0" borderId="18" xfId="0" applyFont="1" applyFill="1" applyBorder="1" applyAlignment="1" applyProtection="1">
      <alignment horizontal="left" vertical="top"/>
    </xf>
    <xf numFmtId="0" fontId="21" fillId="0" borderId="18" xfId="0" applyFont="1" applyFill="1" applyBorder="1" applyAlignment="1" applyProtection="1">
      <alignment horizontal="left" vertical="center"/>
    </xf>
    <xf numFmtId="0" fontId="23" fillId="0" borderId="18" xfId="0" applyFont="1" applyFill="1" applyBorder="1" applyAlignment="1" applyProtection="1">
      <alignment horizontal="right"/>
    </xf>
    <xf numFmtId="174" fontId="23" fillId="0" borderId="24" xfId="0" applyNumberFormat="1" applyFont="1" applyFill="1" applyBorder="1" applyAlignment="1" applyProtection="1">
      <alignment horizontal="right" vertical="center"/>
    </xf>
    <xf numFmtId="0" fontId="23" fillId="0" borderId="0" xfId="38" applyFont="1" applyAlignment="1" applyProtection="1">
      <alignment horizontal="right" wrapText="1"/>
    </xf>
    <xf numFmtId="3" fontId="23" fillId="0" borderId="0" xfId="38" applyNumberFormat="1" applyFont="1" applyFill="1" applyBorder="1" applyAlignment="1" applyProtection="1">
      <alignment horizontal="right"/>
    </xf>
    <xf numFmtId="0" fontId="23" fillId="0" borderId="0" xfId="0" applyFont="1" applyFill="1" applyAlignment="1" applyProtection="1">
      <alignment wrapText="1"/>
    </xf>
    <xf numFmtId="0" fontId="21" fillId="0" borderId="18" xfId="0" applyFont="1" applyFill="1" applyBorder="1" applyAlignment="1" applyProtection="1">
      <alignment vertical="top"/>
    </xf>
    <xf numFmtId="0" fontId="23" fillId="0" borderId="18" xfId="0" applyFont="1" applyFill="1" applyBorder="1" applyProtection="1"/>
    <xf numFmtId="0" fontId="23" fillId="0" borderId="0" xfId="0" applyFont="1" applyFill="1" applyAlignment="1" applyProtection="1"/>
    <xf numFmtId="4" fontId="23" fillId="0" borderId="86" xfId="0" applyNumberFormat="1" applyFont="1" applyFill="1" applyBorder="1" applyProtection="1"/>
    <xf numFmtId="4" fontId="37" fillId="23" borderId="44" xfId="0" applyNumberFormat="1" applyFont="1" applyFill="1" applyBorder="1" applyProtection="1"/>
    <xf numFmtId="4" fontId="37" fillId="23" borderId="45" xfId="0" applyNumberFormat="1" applyFont="1" applyFill="1" applyBorder="1" applyProtection="1"/>
    <xf numFmtId="4" fontId="37" fillId="23" borderId="46" xfId="0" applyNumberFormat="1" applyFont="1" applyFill="1" applyBorder="1" applyProtection="1"/>
    <xf numFmtId="4" fontId="37" fillId="23" borderId="47" xfId="0" applyNumberFormat="1" applyFont="1" applyFill="1" applyBorder="1" applyProtection="1"/>
    <xf numFmtId="4" fontId="37" fillId="23" borderId="48" xfId="0" applyNumberFormat="1" applyFont="1" applyFill="1" applyBorder="1" applyProtection="1"/>
    <xf numFmtId="170" fontId="37" fillId="23" borderId="46" xfId="0" applyNumberFormat="1" applyFont="1" applyFill="1" applyBorder="1" applyProtection="1"/>
    <xf numFmtId="170" fontId="37" fillId="23" borderId="47" xfId="0" applyNumberFormat="1" applyFont="1" applyFill="1" applyBorder="1" applyProtection="1"/>
    <xf numFmtId="170" fontId="37" fillId="23" borderId="45" xfId="0" applyNumberFormat="1" applyFont="1" applyFill="1" applyBorder="1" applyProtection="1"/>
    <xf numFmtId="170" fontId="37" fillId="23" borderId="48" xfId="0" applyNumberFormat="1" applyFont="1" applyFill="1" applyBorder="1" applyProtection="1"/>
    <xf numFmtId="4" fontId="37" fillId="23" borderId="49" xfId="0" applyNumberFormat="1" applyFont="1" applyFill="1" applyBorder="1" applyProtection="1"/>
    <xf numFmtId="4" fontId="37" fillId="23" borderId="50" xfId="0" applyNumberFormat="1" applyFont="1" applyFill="1" applyBorder="1" applyProtection="1"/>
    <xf numFmtId="4" fontId="37" fillId="23" borderId="51" xfId="0" applyNumberFormat="1" applyFont="1" applyFill="1" applyBorder="1" applyProtection="1"/>
    <xf numFmtId="170" fontId="37" fillId="23" borderId="49" xfId="0" applyNumberFormat="1" applyFont="1" applyFill="1" applyBorder="1" applyProtection="1"/>
    <xf numFmtId="170" fontId="37" fillId="23" borderId="50" xfId="0" applyNumberFormat="1" applyFont="1" applyFill="1" applyBorder="1" applyProtection="1"/>
    <xf numFmtId="3" fontId="37" fillId="23" borderId="45" xfId="0" applyNumberFormat="1" applyFont="1" applyFill="1" applyBorder="1" applyProtection="1"/>
    <xf numFmtId="3" fontId="37" fillId="23" borderId="46" xfId="0" applyNumberFormat="1" applyFont="1" applyFill="1" applyBorder="1" applyProtection="1"/>
    <xf numFmtId="3" fontId="37" fillId="23" borderId="48" xfId="0" applyNumberFormat="1" applyFont="1" applyFill="1" applyBorder="1" applyProtection="1"/>
    <xf numFmtId="3" fontId="37" fillId="23" borderId="47" xfId="0" applyNumberFormat="1" applyFont="1" applyFill="1" applyBorder="1" applyProtection="1"/>
    <xf numFmtId="3" fontId="37" fillId="23" borderId="50" xfId="0" applyNumberFormat="1" applyFont="1" applyFill="1" applyBorder="1" applyProtection="1"/>
    <xf numFmtId="3" fontId="37" fillId="23" borderId="57" xfId="0" applyNumberFormat="1" applyFont="1" applyFill="1" applyBorder="1" applyAlignment="1" applyProtection="1">
      <alignment vertical="center"/>
    </xf>
    <xf numFmtId="3" fontId="37" fillId="23" borderId="58" xfId="0" applyNumberFormat="1" applyFont="1" applyFill="1" applyBorder="1" applyAlignment="1" applyProtection="1">
      <alignment vertical="center"/>
    </xf>
    <xf numFmtId="4" fontId="37" fillId="23" borderId="46" xfId="49" applyNumberFormat="1" applyFont="1" applyFill="1" applyBorder="1" applyAlignment="1" applyProtection="1">
      <alignment vertical="center"/>
    </xf>
    <xf numFmtId="4" fontId="37" fillId="23" borderId="60" xfId="49" applyNumberFormat="1" applyFont="1" applyFill="1" applyBorder="1" applyAlignment="1" applyProtection="1">
      <alignment vertical="center"/>
    </xf>
    <xf numFmtId="4" fontId="37" fillId="23" borderId="49" xfId="49" applyNumberFormat="1" applyFont="1" applyFill="1" applyBorder="1" applyAlignment="1" applyProtection="1">
      <alignment vertical="center"/>
    </xf>
    <xf numFmtId="4" fontId="37" fillId="23" borderId="50" xfId="49" applyNumberFormat="1" applyFont="1" applyFill="1" applyBorder="1" applyAlignment="1" applyProtection="1">
      <alignment vertical="center"/>
    </xf>
    <xf numFmtId="3" fontId="37" fillId="23" borderId="46" xfId="49" applyNumberFormat="1" applyFont="1" applyFill="1" applyBorder="1" applyAlignment="1" applyProtection="1">
      <alignment vertical="center"/>
    </xf>
    <xf numFmtId="3" fontId="37" fillId="23" borderId="49" xfId="49" applyNumberFormat="1" applyFont="1" applyFill="1" applyBorder="1" applyAlignment="1" applyProtection="1">
      <alignment vertical="center"/>
    </xf>
    <xf numFmtId="4" fontId="37" fillId="23" borderId="12" xfId="0" applyNumberFormat="1" applyFont="1" applyFill="1" applyBorder="1" applyProtection="1"/>
    <xf numFmtId="4" fontId="37" fillId="23" borderId="72" xfId="0" applyNumberFormat="1" applyFont="1" applyFill="1" applyBorder="1" applyProtection="1"/>
    <xf numFmtId="4" fontId="37" fillId="23" borderId="16" xfId="0" applyNumberFormat="1" applyFont="1" applyFill="1" applyBorder="1" applyProtection="1"/>
    <xf numFmtId="4" fontId="37" fillId="23" borderId="74" xfId="0" applyNumberFormat="1" applyFont="1" applyFill="1" applyBorder="1" applyProtection="1"/>
    <xf numFmtId="4" fontId="37" fillId="23" borderId="17" xfId="0" applyNumberFormat="1" applyFont="1" applyFill="1" applyBorder="1" applyProtection="1"/>
    <xf numFmtId="4" fontId="37" fillId="23" borderId="40" xfId="0" applyNumberFormat="1" applyFont="1" applyFill="1" applyBorder="1" applyProtection="1"/>
    <xf numFmtId="3" fontId="37" fillId="23" borderId="49" xfId="44" applyNumberFormat="1" applyFont="1" applyFill="1" applyBorder="1" applyProtection="1"/>
    <xf numFmtId="4" fontId="37" fillId="23" borderId="47" xfId="44" applyNumberFormat="1" applyFont="1" applyFill="1" applyBorder="1" applyProtection="1"/>
    <xf numFmtId="3" fontId="37" fillId="23" borderId="46" xfId="44" applyNumberFormat="1" applyFont="1" applyFill="1" applyBorder="1" applyProtection="1"/>
    <xf numFmtId="4" fontId="37" fillId="23" borderId="46" xfId="44" applyNumberFormat="1" applyFont="1" applyFill="1" applyBorder="1" applyProtection="1"/>
    <xf numFmtId="4" fontId="37" fillId="23" borderId="72" xfId="44" applyNumberFormat="1" applyFont="1" applyFill="1" applyBorder="1" applyProtection="1"/>
    <xf numFmtId="4" fontId="37" fillId="23" borderId="49" xfId="44" applyNumberFormat="1" applyFont="1" applyFill="1" applyBorder="1" applyProtection="1"/>
    <xf numFmtId="4" fontId="37" fillId="23" borderId="50" xfId="44" applyNumberFormat="1" applyFont="1" applyFill="1" applyBorder="1" applyProtection="1"/>
    <xf numFmtId="3" fontId="37" fillId="23" borderId="44" xfId="44" applyNumberFormat="1" applyFont="1" applyFill="1" applyBorder="1" applyProtection="1"/>
    <xf numFmtId="4" fontId="37" fillId="23" borderId="44" xfId="44" applyNumberFormat="1" applyFont="1" applyFill="1" applyBorder="1" applyProtection="1"/>
    <xf numFmtId="3" fontId="37" fillId="23" borderId="47" xfId="44" applyNumberFormat="1" applyFont="1" applyFill="1" applyBorder="1" applyProtection="1"/>
    <xf numFmtId="4" fontId="37" fillId="23" borderId="48" xfId="44" applyNumberFormat="1" applyFont="1" applyFill="1" applyBorder="1" applyProtection="1"/>
    <xf numFmtId="3" fontId="37" fillId="23" borderId="50" xfId="44" applyNumberFormat="1" applyFont="1" applyFill="1" applyBorder="1" applyProtection="1"/>
    <xf numFmtId="3" fontId="37" fillId="23" borderId="12" xfId="44" applyNumberFormat="1" applyFont="1" applyFill="1" applyBorder="1" applyProtection="1"/>
    <xf numFmtId="4" fontId="37" fillId="23" borderId="12" xfId="44" applyNumberFormat="1" applyFont="1" applyFill="1" applyBorder="1" applyProtection="1"/>
    <xf numFmtId="4" fontId="37" fillId="23" borderId="16" xfId="44" applyNumberFormat="1" applyFont="1" applyFill="1" applyBorder="1" applyProtection="1"/>
    <xf numFmtId="4" fontId="37" fillId="23" borderId="74" xfId="44" applyNumberFormat="1" applyFont="1" applyFill="1" applyBorder="1" applyProtection="1"/>
    <xf numFmtId="3" fontId="37" fillId="23" borderId="72" xfId="44" applyNumberFormat="1" applyFont="1" applyFill="1" applyBorder="1" applyProtection="1"/>
    <xf numFmtId="3" fontId="37" fillId="23" borderId="40" xfId="44" applyNumberFormat="1" applyFont="1" applyFill="1" applyBorder="1" applyProtection="1"/>
    <xf numFmtId="3" fontId="37" fillId="23" borderId="16" xfId="44" applyNumberFormat="1" applyFont="1" applyFill="1" applyBorder="1" applyProtection="1"/>
    <xf numFmtId="3" fontId="37" fillId="23" borderId="74" xfId="44" applyNumberFormat="1" applyFont="1" applyFill="1" applyBorder="1" applyProtection="1"/>
    <xf numFmtId="3" fontId="37" fillId="23" borderId="17" xfId="44" applyNumberFormat="1" applyFont="1" applyFill="1" applyBorder="1" applyProtection="1"/>
    <xf numFmtId="3" fontId="37" fillId="23" borderId="16" xfId="0" applyNumberFormat="1" applyFont="1" applyFill="1" applyBorder="1" applyProtection="1"/>
    <xf numFmtId="3" fontId="37" fillId="23" borderId="17" xfId="0" applyNumberFormat="1" applyFont="1" applyFill="1" applyBorder="1" applyProtection="1"/>
    <xf numFmtId="3" fontId="37" fillId="23" borderId="74" xfId="0" applyNumberFormat="1" applyFont="1" applyFill="1" applyBorder="1" applyProtection="1"/>
    <xf numFmtId="3" fontId="37" fillId="23" borderId="49" xfId="0" applyNumberFormat="1" applyFont="1" applyFill="1" applyBorder="1" applyProtection="1"/>
    <xf numFmtId="3" fontId="37" fillId="23" borderId="72" xfId="0" applyNumberFormat="1" applyFont="1" applyFill="1" applyBorder="1" applyProtection="1"/>
    <xf numFmtId="3" fontId="23" fillId="0" borderId="0" xfId="38" applyNumberFormat="1" applyFont="1" applyAlignment="1" applyProtection="1">
      <alignment horizontal="left" wrapText="1"/>
    </xf>
    <xf numFmtId="3" fontId="23" fillId="0" borderId="0" xfId="38" applyNumberFormat="1" applyFont="1" applyFill="1" applyAlignment="1" applyProtection="1">
      <alignment horizontal="left" wrapText="1"/>
    </xf>
    <xf numFmtId="3" fontId="37" fillId="23" borderId="0" xfId="0" applyNumberFormat="1" applyFont="1" applyFill="1" applyAlignment="1" applyProtection="1">
      <alignment vertical="center"/>
    </xf>
    <xf numFmtId="0" fontId="32" fillId="0" borderId="0" xfId="51" applyFont="1" applyAlignment="1" applyProtection="1"/>
    <xf numFmtId="0" fontId="3" fillId="0" borderId="0" xfId="0" applyFont="1" applyProtection="1"/>
    <xf numFmtId="0" fontId="23" fillId="0" borderId="14" xfId="38" applyFont="1" applyBorder="1" applyAlignment="1" applyProtection="1">
      <alignment horizontal="right" vertical="center"/>
    </xf>
    <xf numFmtId="0" fontId="23" fillId="0" borderId="0" xfId="38" applyFont="1" applyBorder="1" applyAlignment="1" applyProtection="1">
      <alignment horizontal="right" vertical="center"/>
    </xf>
    <xf numFmtId="0" fontId="23" fillId="0" borderId="12" xfId="38" applyFont="1" applyBorder="1" applyAlignment="1" applyProtection="1">
      <alignment horizontal="right" vertical="center"/>
    </xf>
    <xf numFmtId="0" fontId="23" fillId="0" borderId="13" xfId="38" applyFont="1" applyBorder="1" applyAlignment="1" applyProtection="1">
      <alignment horizontal="right" vertical="center"/>
    </xf>
    <xf numFmtId="3" fontId="22" fillId="0" borderId="19" xfId="38" applyNumberFormat="1" applyFont="1" applyBorder="1" applyAlignment="1" applyProtection="1">
      <alignment horizontal="right" vertical="center"/>
    </xf>
    <xf numFmtId="3" fontId="23" fillId="0" borderId="0" xfId="38" applyNumberFormat="1" applyFont="1" applyBorder="1" applyAlignment="1" applyProtection="1">
      <alignment horizontal="right" vertical="center"/>
    </xf>
    <xf numFmtId="3" fontId="23" fillId="0" borderId="13" xfId="38" applyNumberFormat="1" applyFont="1" applyBorder="1" applyAlignment="1" applyProtection="1">
      <alignment horizontal="right" vertical="center"/>
    </xf>
    <xf numFmtId="3" fontId="23" fillId="0" borderId="24" xfId="0" applyNumberFormat="1" applyFont="1" applyFill="1" applyBorder="1" applyAlignment="1" applyProtection="1">
      <alignment vertical="center" wrapText="1"/>
    </xf>
    <xf numFmtId="0" fontId="23" fillId="0" borderId="0" xfId="0" applyFont="1" applyBorder="1" applyAlignment="1" applyProtection="1">
      <alignment horizontal="right" wrapText="1"/>
    </xf>
    <xf numFmtId="0" fontId="23" fillId="0" borderId="13" xfId="0" applyFont="1" applyBorder="1" applyAlignment="1" applyProtection="1">
      <alignment horizontal="right" wrapText="1"/>
    </xf>
    <xf numFmtId="0" fontId="23" fillId="0" borderId="31" xfId="0" applyFont="1" applyBorder="1" applyAlignment="1" applyProtection="1">
      <alignment horizontal="right" wrapText="1"/>
    </xf>
    <xf numFmtId="0" fontId="27" fillId="0" borderId="0" xfId="0" applyFont="1" applyAlignment="1" applyProtection="1">
      <alignment horizontal="left"/>
    </xf>
    <xf numFmtId="0" fontId="27" fillId="0" borderId="0" xfId="0" applyFont="1" applyAlignment="1" applyProtection="1">
      <alignment horizontal="left"/>
    </xf>
    <xf numFmtId="3" fontId="23" fillId="0" borderId="0" xfId="0" applyNumberFormat="1" applyFont="1" applyFill="1" applyBorder="1" applyAlignment="1" applyProtection="1">
      <alignment horizontal="right" vertical="center"/>
    </xf>
    <xf numFmtId="0" fontId="39" fillId="24" borderId="0" xfId="0" applyFont="1" applyFill="1" applyProtection="1"/>
    <xf numFmtId="3" fontId="23" fillId="24" borderId="0" xfId="0" applyNumberFormat="1" applyFont="1" applyFill="1" applyProtection="1"/>
    <xf numFmtId="4" fontId="23" fillId="0" borderId="0" xfId="49" applyNumberFormat="1" applyFont="1" applyFill="1" applyBorder="1" applyAlignment="1" applyProtection="1">
      <alignment vertical="center"/>
    </xf>
    <xf numFmtId="4" fontId="37" fillId="23" borderId="66" xfId="49" applyNumberFormat="1" applyFont="1" applyFill="1" applyBorder="1" applyAlignment="1" applyProtection="1">
      <alignment vertical="center"/>
    </xf>
    <xf numFmtId="4" fontId="23" fillId="0" borderId="87" xfId="49" applyNumberFormat="1" applyFont="1" applyFill="1" applyBorder="1" applyAlignment="1" applyProtection="1">
      <alignment vertical="center"/>
    </xf>
    <xf numFmtId="4" fontId="23" fillId="0" borderId="89" xfId="49" applyNumberFormat="1" applyFont="1" applyFill="1" applyBorder="1" applyAlignment="1" applyProtection="1">
      <alignment vertical="center"/>
    </xf>
    <xf numFmtId="0" fontId="3" fillId="0" borderId="0" xfId="0" applyFont="1" applyFill="1" applyProtection="1"/>
    <xf numFmtId="0" fontId="33" fillId="0" borderId="0" xfId="0" applyFont="1" applyFill="1" applyAlignment="1" applyProtection="1">
      <alignment horizontal="right"/>
    </xf>
    <xf numFmtId="0" fontId="23" fillId="24" borderId="0" xfId="0" applyFont="1" applyFill="1" applyProtection="1"/>
    <xf numFmtId="0" fontId="21" fillId="0" borderId="18" xfId="0" applyFont="1" applyFill="1" applyBorder="1" applyAlignment="1" applyProtection="1"/>
    <xf numFmtId="4" fontId="23" fillId="0" borderId="90" xfId="49" applyNumberFormat="1" applyFont="1" applyFill="1" applyBorder="1" applyAlignment="1" applyProtection="1">
      <alignment vertical="center"/>
    </xf>
    <xf numFmtId="4" fontId="23" fillId="0" borderId="88" xfId="49" applyNumberFormat="1" applyFont="1" applyFill="1" applyBorder="1" applyAlignment="1" applyProtection="1">
      <alignment vertical="center"/>
    </xf>
    <xf numFmtId="4" fontId="23" fillId="0" borderId="66" xfId="0" applyNumberFormat="1" applyFont="1" applyFill="1" applyBorder="1" applyAlignment="1" applyProtection="1">
      <alignment vertical="center" wrapText="1"/>
    </xf>
    <xf numFmtId="3" fontId="22" fillId="0" borderId="0" xfId="0" applyNumberFormat="1" applyFont="1" applyAlignment="1" applyProtection="1">
      <alignment horizontal="right"/>
    </xf>
    <xf numFmtId="0" fontId="22" fillId="0" borderId="0" xfId="0" applyFont="1" applyBorder="1" applyAlignment="1" applyProtection="1">
      <alignment horizontal="right" wrapText="1"/>
    </xf>
    <xf numFmtId="0" fontId="22" fillId="0" borderId="0" xfId="0" applyFont="1" applyFill="1" applyBorder="1" applyAlignment="1" applyProtection="1">
      <alignment horizontal="right" wrapText="1"/>
    </xf>
    <xf numFmtId="0" fontId="22" fillId="0" borderId="0" xfId="51" applyFont="1" applyBorder="1" applyAlignment="1" applyProtection="1">
      <alignment horizontal="left" vertical="center"/>
    </xf>
    <xf numFmtId="0" fontId="22" fillId="0" borderId="14" xfId="51" applyFont="1" applyBorder="1" applyAlignment="1" applyProtection="1">
      <alignment horizontal="left" vertical="center"/>
    </xf>
    <xf numFmtId="0" fontId="22" fillId="0" borderId="0" xfId="0" applyFont="1" applyBorder="1" applyAlignment="1" applyProtection="1">
      <alignment horizontal="left"/>
    </xf>
    <xf numFmtId="0" fontId="23" fillId="21" borderId="0" xfId="0" applyFont="1" applyFill="1" applyAlignment="1" applyProtection="1">
      <alignment horizontal="center"/>
    </xf>
    <xf numFmtId="0" fontId="23" fillId="21" borderId="0" xfId="0" applyFont="1" applyFill="1" applyAlignment="1" applyProtection="1">
      <alignment horizontal="center" vertical="center"/>
    </xf>
    <xf numFmtId="169" fontId="23" fillId="0" borderId="19" xfId="0" quotePrefix="1" applyNumberFormat="1" applyFont="1" applyFill="1" applyBorder="1" applyAlignment="1" applyProtection="1">
      <alignment horizontal="right"/>
    </xf>
    <xf numFmtId="169" fontId="23" fillId="0" borderId="16" xfId="0" quotePrefix="1" applyNumberFormat="1" applyFont="1" applyFill="1" applyBorder="1" applyAlignment="1" applyProtection="1">
      <alignment horizontal="right"/>
    </xf>
    <xf numFmtId="169" fontId="23" fillId="0" borderId="12" xfId="0" quotePrefix="1" applyNumberFormat="1" applyFont="1" applyFill="1" applyBorder="1" applyAlignment="1" applyProtection="1">
      <alignment horizontal="right"/>
    </xf>
    <xf numFmtId="169" fontId="23" fillId="0" borderId="29" xfId="0" quotePrefix="1" applyNumberFormat="1" applyFont="1" applyFill="1" applyBorder="1" applyAlignment="1" applyProtection="1">
      <alignment horizontal="right"/>
    </xf>
    <xf numFmtId="169" fontId="23" fillId="0" borderId="29" xfId="0" applyNumberFormat="1" applyFont="1" applyFill="1" applyBorder="1" applyAlignment="1" applyProtection="1">
      <alignment horizontal="right" vertical="center"/>
    </xf>
    <xf numFmtId="0" fontId="23" fillId="0" borderId="10" xfId="0" applyFont="1" applyFill="1" applyBorder="1" applyAlignment="1" applyProtection="1">
      <alignment vertical="center"/>
    </xf>
    <xf numFmtId="0" fontId="26" fillId="0" borderId="10" xfId="0" applyFont="1" applyFill="1" applyBorder="1" applyAlignment="1" applyProtection="1">
      <alignment vertical="center"/>
    </xf>
    <xf numFmtId="3" fontId="23" fillId="0" borderId="10" xfId="0" applyNumberFormat="1" applyFont="1" applyFill="1" applyBorder="1" applyAlignment="1" applyProtection="1">
      <alignment horizontal="right" vertical="center"/>
    </xf>
    <xf numFmtId="3" fontId="23" fillId="0" borderId="12" xfId="0" applyNumberFormat="1" applyFont="1" applyFill="1" applyBorder="1" applyAlignment="1" applyProtection="1">
      <alignment horizontal="right" vertical="center"/>
    </xf>
    <xf numFmtId="0" fontId="23" fillId="0" borderId="13" xfId="0" applyFont="1" applyBorder="1" applyAlignment="1" applyProtection="1">
      <alignment horizontal="right" wrapText="1"/>
    </xf>
    <xf numFmtId="0" fontId="23" fillId="0" borderId="27" xfId="49" applyFont="1" applyBorder="1" applyAlignment="1" applyProtection="1">
      <alignment horizontal="right"/>
    </xf>
    <xf numFmtId="4" fontId="23" fillId="0" borderId="91" xfId="0" applyNumberFormat="1" applyFont="1" applyBorder="1" applyAlignment="1" applyProtection="1">
      <alignment vertical="center" wrapText="1"/>
    </xf>
    <xf numFmtId="0" fontId="21" fillId="0" borderId="92" xfId="0" applyFont="1" applyFill="1" applyBorder="1" applyAlignment="1" applyProtection="1"/>
    <xf numFmtId="0" fontId="23" fillId="0" borderId="32" xfId="49" applyFont="1" applyBorder="1" applyProtection="1"/>
    <xf numFmtId="0" fontId="23" fillId="0" borderId="22" xfId="49" applyFont="1" applyBorder="1" applyAlignment="1" applyProtection="1">
      <alignment horizontal="right" vertical="center"/>
    </xf>
    <xf numFmtId="0" fontId="23" fillId="0" borderId="32" xfId="49" applyFont="1" applyBorder="1" applyAlignment="1" applyProtection="1">
      <alignment horizontal="right" vertical="center"/>
    </xf>
    <xf numFmtId="0" fontId="23" fillId="0" borderId="93" xfId="49" applyFont="1" applyBorder="1" applyAlignment="1" applyProtection="1">
      <alignment horizontal="right" vertical="center"/>
    </xf>
    <xf numFmtId="0" fontId="22" fillId="0" borderId="94" xfId="0" applyFont="1" applyBorder="1" applyAlignment="1" applyProtection="1">
      <alignment horizontal="right" vertical="center" wrapText="1"/>
    </xf>
    <xf numFmtId="0" fontId="22" fillId="0" borderId="32" xfId="0" applyFont="1" applyBorder="1" applyAlignment="1" applyProtection="1">
      <alignment horizontal="right" vertical="center"/>
    </xf>
    <xf numFmtId="0" fontId="22" fillId="0" borderId="25" xfId="0" applyFont="1" applyBorder="1" applyAlignment="1" applyProtection="1">
      <alignment horizontal="right" vertical="center" wrapText="1"/>
    </xf>
    <xf numFmtId="0" fontId="21" fillId="0" borderId="10" xfId="0" applyFont="1" applyFill="1" applyBorder="1" applyAlignment="1" applyProtection="1">
      <alignment vertical="top"/>
    </xf>
    <xf numFmtId="0" fontId="23" fillId="0" borderId="13" xfId="49" applyFont="1" applyBorder="1" applyProtection="1"/>
    <xf numFmtId="3" fontId="23" fillId="0" borderId="0" xfId="0" applyNumberFormat="1" applyFont="1" applyFill="1" applyBorder="1" applyAlignment="1" applyProtection="1">
      <alignment vertical="center"/>
    </xf>
    <xf numFmtId="4" fontId="23" fillId="23" borderId="12" xfId="0" applyNumberFormat="1" applyFont="1" applyFill="1" applyBorder="1" applyProtection="1"/>
    <xf numFmtId="4" fontId="23" fillId="0" borderId="14" xfId="38" applyNumberFormat="1" applyFont="1" applyFill="1" applyBorder="1" applyAlignment="1" applyProtection="1">
      <alignment horizontal="right" vertical="center"/>
    </xf>
    <xf numFmtId="3" fontId="23" fillId="0" borderId="0" xfId="38" applyNumberFormat="1" applyFont="1" applyBorder="1" applyAlignment="1" applyProtection="1">
      <alignment horizontal="right" vertical="center"/>
    </xf>
    <xf numFmtId="3" fontId="23" fillId="0" borderId="13" xfId="38" applyNumberFormat="1" applyFont="1" applyBorder="1" applyAlignment="1" applyProtection="1">
      <alignment horizontal="right" vertical="center"/>
    </xf>
    <xf numFmtId="3" fontId="23" fillId="0" borderId="12" xfId="38" applyNumberFormat="1" applyFont="1" applyBorder="1" applyAlignment="1" applyProtection="1">
      <alignment horizontal="right" vertical="center"/>
    </xf>
    <xf numFmtId="17" fontId="23" fillId="0" borderId="0" xfId="0" applyNumberFormat="1" applyFont="1" applyProtection="1"/>
    <xf numFmtId="0" fontId="21" fillId="0" borderId="0" xfId="0" applyFont="1" applyBorder="1" applyAlignment="1" applyProtection="1">
      <alignment vertical="top"/>
    </xf>
    <xf numFmtId="0" fontId="23" fillId="0" borderId="0" xfId="0" applyFont="1" applyBorder="1" applyAlignment="1" applyProtection="1">
      <alignment vertical="top"/>
    </xf>
    <xf numFmtId="169" fontId="23" fillId="0" borderId="0" xfId="0" applyNumberFormat="1" applyFont="1" applyFill="1" applyAlignment="1" applyProtection="1">
      <alignment horizontal="center" vertical="center"/>
    </xf>
    <xf numFmtId="0" fontId="3" fillId="0" borderId="0" xfId="0" applyFont="1" applyAlignment="1" applyProtection="1">
      <alignment horizontal="center"/>
    </xf>
    <xf numFmtId="0" fontId="30" fillId="0" borderId="0" xfId="0" applyFont="1" applyAlignment="1" applyProtection="1">
      <alignment horizontal="center"/>
    </xf>
    <xf numFmtId="0" fontId="3" fillId="0" borderId="0" xfId="0" applyFont="1" applyProtection="1"/>
    <xf numFmtId="0" fontId="32" fillId="0" borderId="0" xfId="51" applyFont="1" applyAlignment="1" applyProtection="1">
      <alignment horizontal="left" vertical="top"/>
    </xf>
    <xf numFmtId="0" fontId="38" fillId="0" borderId="0" xfId="0" applyFont="1" applyAlignment="1" applyProtection="1">
      <alignment horizontal="center" vertical="center"/>
    </xf>
    <xf numFmtId="0" fontId="36" fillId="0" borderId="0" xfId="0" applyFont="1" applyAlignment="1" applyProtection="1">
      <alignment horizontal="center" vertical="center"/>
    </xf>
    <xf numFmtId="0" fontId="31" fillId="0" borderId="0" xfId="0" applyFont="1" applyProtection="1"/>
    <xf numFmtId="0" fontId="27" fillId="0" borderId="0" xfId="0" applyFont="1" applyAlignment="1" applyProtection="1">
      <alignment horizontal="left" vertical="top"/>
    </xf>
    <xf numFmtId="0" fontId="23" fillId="0" borderId="20" xfId="0" applyFont="1" applyFill="1" applyBorder="1" applyAlignment="1" applyProtection="1">
      <alignment horizontal="left" wrapText="1"/>
    </xf>
    <xf numFmtId="0" fontId="23" fillId="0" borderId="0" xfId="0" applyFont="1" applyFill="1" applyBorder="1" applyAlignment="1" applyProtection="1">
      <alignment horizontal="left" wrapText="1"/>
    </xf>
    <xf numFmtId="0" fontId="27" fillId="0" borderId="0" xfId="0" applyFont="1" applyAlignment="1" applyProtection="1">
      <alignment horizontal="left"/>
    </xf>
    <xf numFmtId="0" fontId="21" fillId="0" borderId="18" xfId="0" applyFont="1" applyFill="1" applyBorder="1" applyAlignment="1" applyProtection="1">
      <alignment horizontal="center" vertical="top"/>
    </xf>
    <xf numFmtId="0" fontId="23" fillId="0" borderId="10" xfId="50" applyFont="1" applyFill="1" applyBorder="1" applyAlignment="1" applyProtection="1">
      <alignment horizontal="right" wrapText="1"/>
    </xf>
    <xf numFmtId="0" fontId="23" fillId="0" borderId="0" xfId="50" applyFont="1" applyFill="1" applyBorder="1" applyAlignment="1" applyProtection="1">
      <alignment horizontal="right" wrapText="1"/>
    </xf>
    <xf numFmtId="0" fontId="23" fillId="0" borderId="13" xfId="50" applyFont="1" applyFill="1" applyBorder="1" applyAlignment="1" applyProtection="1">
      <alignment horizontal="right" wrapText="1"/>
    </xf>
    <xf numFmtId="0" fontId="23" fillId="0" borderId="12" xfId="0" applyFont="1" applyBorder="1" applyAlignment="1" applyProtection="1">
      <alignment horizontal="center" vertical="center" wrapText="1"/>
    </xf>
    <xf numFmtId="0" fontId="23" fillId="0" borderId="22" xfId="0" applyFont="1" applyBorder="1" applyAlignment="1" applyProtection="1">
      <alignment horizontal="center" vertical="center" wrapText="1"/>
    </xf>
    <xf numFmtId="0" fontId="23" fillId="0" borderId="78" xfId="0" applyFont="1" applyBorder="1" applyAlignment="1" applyProtection="1">
      <alignment horizontal="center" vertical="center" wrapText="1"/>
    </xf>
    <xf numFmtId="0" fontId="23" fillId="0" borderId="11" xfId="0" applyFont="1" applyBorder="1" applyAlignment="1" applyProtection="1">
      <alignment horizontal="center" vertical="center" wrapText="1"/>
    </xf>
    <xf numFmtId="0" fontId="23" fillId="0" borderId="83" xfId="0" applyFont="1" applyBorder="1" applyAlignment="1" applyProtection="1">
      <alignment horizontal="center" vertical="center" wrapText="1"/>
    </xf>
    <xf numFmtId="0" fontId="23" fillId="0" borderId="28" xfId="50" applyFont="1" applyFill="1" applyBorder="1" applyAlignment="1" applyProtection="1">
      <alignment horizontal="right" wrapText="1"/>
    </xf>
    <xf numFmtId="0" fontId="23" fillId="0" borderId="30" xfId="50" applyFont="1" applyFill="1" applyBorder="1" applyAlignment="1" applyProtection="1">
      <alignment horizontal="right" wrapText="1"/>
    </xf>
    <xf numFmtId="0" fontId="23" fillId="0" borderId="31" xfId="50" applyFont="1" applyFill="1" applyBorder="1" applyAlignment="1" applyProtection="1">
      <alignment horizontal="right" wrapText="1"/>
    </xf>
    <xf numFmtId="0" fontId="23" fillId="0" borderId="10" xfId="0" applyFont="1" applyBorder="1" applyAlignment="1" applyProtection="1">
      <alignment horizontal="right" wrapText="1"/>
    </xf>
    <xf numFmtId="0" fontId="23" fillId="0" borderId="0" xfId="0" applyFont="1" applyBorder="1" applyAlignment="1" applyProtection="1">
      <alignment horizontal="right" wrapText="1"/>
    </xf>
    <xf numFmtId="0" fontId="23" fillId="0" borderId="13" xfId="0" applyFont="1" applyBorder="1" applyAlignment="1" applyProtection="1">
      <alignment horizontal="right" wrapText="1"/>
    </xf>
    <xf numFmtId="0" fontId="23" fillId="0" borderId="84" xfId="0" applyFont="1" applyBorder="1" applyAlignment="1" applyProtection="1">
      <alignment horizontal="center"/>
    </xf>
    <xf numFmtId="0" fontId="23" fillId="0" borderId="19" xfId="0" applyFont="1" applyBorder="1" applyAlignment="1" applyProtection="1">
      <alignment horizontal="center"/>
    </xf>
    <xf numFmtId="0" fontId="23" fillId="0" borderId="33" xfId="0" applyFont="1" applyBorder="1" applyAlignment="1" applyProtection="1">
      <alignment horizontal="center"/>
    </xf>
    <xf numFmtId="0" fontId="23" fillId="0" borderId="26" xfId="0" applyFont="1" applyBorder="1" applyAlignment="1" applyProtection="1">
      <alignment horizontal="center"/>
    </xf>
    <xf numFmtId="0" fontId="23" fillId="0" borderId="82" xfId="0" applyFont="1" applyBorder="1" applyAlignment="1" applyProtection="1">
      <alignment horizontal="center" vertical="center" wrapText="1"/>
    </xf>
    <xf numFmtId="0" fontId="23" fillId="0" borderId="28" xfId="0" applyFont="1" applyBorder="1" applyAlignment="1" applyProtection="1">
      <alignment horizontal="right" wrapText="1"/>
    </xf>
    <xf numFmtId="0" fontId="23" fillId="0" borderId="30" xfId="0" applyFont="1" applyBorder="1" applyAlignment="1" applyProtection="1">
      <alignment horizontal="right" wrapText="1"/>
    </xf>
    <xf numFmtId="0" fontId="23" fillId="0" borderId="31" xfId="0" applyFont="1" applyBorder="1" applyAlignment="1" applyProtection="1">
      <alignment horizontal="right" wrapText="1"/>
    </xf>
    <xf numFmtId="0" fontId="22" fillId="0" borderId="39" xfId="0" applyFont="1" applyBorder="1" applyAlignment="1" applyProtection="1">
      <alignment horizontal="left" wrapText="1"/>
    </xf>
    <xf numFmtId="0" fontId="22" fillId="0" borderId="0" xfId="0" applyFont="1" applyBorder="1" applyAlignment="1" applyProtection="1">
      <alignment horizontal="left" wrapText="1"/>
    </xf>
    <xf numFmtId="0" fontId="22" fillId="0" borderId="71" xfId="0" applyFont="1" applyBorder="1" applyAlignment="1" applyProtection="1">
      <alignment horizontal="left" wrapText="1"/>
    </xf>
    <xf numFmtId="0" fontId="23" fillId="0" borderId="0" xfId="0" applyFont="1" applyBorder="1" applyAlignment="1" applyProtection="1">
      <alignment horizontal="left" wrapText="1"/>
    </xf>
    <xf numFmtId="0" fontId="21" fillId="0" borderId="0" xfId="0" applyFont="1" applyFill="1" applyBorder="1" applyAlignment="1" applyProtection="1">
      <alignment horizontal="center" vertical="top"/>
    </xf>
    <xf numFmtId="0" fontId="21" fillId="0" borderId="18" xfId="0" applyFont="1" applyBorder="1" applyAlignment="1" applyProtection="1">
      <alignment horizontal="center"/>
    </xf>
    <xf numFmtId="0" fontId="27" fillId="0" borderId="0" xfId="38" applyFont="1" applyAlignment="1" applyProtection="1">
      <alignment horizontal="left"/>
    </xf>
    <xf numFmtId="3" fontId="23" fillId="0" borderId="0" xfId="38" applyNumberFormat="1" applyFont="1" applyFill="1" applyBorder="1" applyAlignment="1" applyProtection="1">
      <alignment horizontal="right" vertical="center"/>
    </xf>
    <xf numFmtId="3" fontId="23" fillId="0" borderId="0" xfId="38" applyNumberFormat="1" applyFont="1" applyBorder="1" applyAlignment="1" applyProtection="1">
      <alignment horizontal="right" vertical="center"/>
    </xf>
    <xf numFmtId="3" fontId="23" fillId="0" borderId="13" xfId="38" applyNumberFormat="1" applyFont="1" applyBorder="1" applyAlignment="1" applyProtection="1">
      <alignment horizontal="right" vertical="center"/>
    </xf>
    <xf numFmtId="0" fontId="22" fillId="0" borderId="18" xfId="38" applyFont="1" applyBorder="1" applyAlignment="1" applyProtection="1">
      <alignment horizontal="left" vertical="center"/>
    </xf>
    <xf numFmtId="0" fontId="23" fillId="0" borderId="0" xfId="38" applyFont="1" applyBorder="1" applyAlignment="1" applyProtection="1">
      <alignment horizontal="right" vertical="center"/>
    </xf>
    <xf numFmtId="0" fontId="23" fillId="0" borderId="12" xfId="38" applyFont="1" applyFill="1" applyBorder="1" applyAlignment="1" applyProtection="1">
      <alignment horizontal="right" vertical="center"/>
    </xf>
    <xf numFmtId="0" fontId="23" fillId="0" borderId="0" xfId="38" applyFont="1" applyFill="1" applyBorder="1" applyAlignment="1" applyProtection="1">
      <alignment horizontal="right" vertical="center" wrapText="1"/>
    </xf>
    <xf numFmtId="0" fontId="23" fillId="0" borderId="0" xfId="38" applyFont="1" applyFill="1" applyBorder="1" applyAlignment="1" applyProtection="1">
      <alignment horizontal="right" vertical="center"/>
    </xf>
    <xf numFmtId="0" fontId="23" fillId="0" borderId="13" xfId="38" applyFont="1" applyFill="1" applyBorder="1" applyAlignment="1" applyProtection="1">
      <alignment horizontal="right" vertical="center"/>
    </xf>
    <xf numFmtId="0" fontId="23" fillId="0" borderId="17" xfId="38" applyFont="1" applyFill="1" applyBorder="1" applyAlignment="1" applyProtection="1">
      <alignment horizontal="right" vertical="center"/>
    </xf>
    <xf numFmtId="0" fontId="22" fillId="0" borderId="19" xfId="38" applyFont="1" applyBorder="1" applyAlignment="1" applyProtection="1">
      <alignment horizontal="right" vertical="center"/>
    </xf>
    <xf numFmtId="0" fontId="22" fillId="0" borderId="29" xfId="38" applyFont="1" applyBorder="1" applyAlignment="1" applyProtection="1">
      <alignment horizontal="right" vertical="center"/>
    </xf>
    <xf numFmtId="0" fontId="22" fillId="0" borderId="18" xfId="38" applyFont="1" applyBorder="1" applyAlignment="1" applyProtection="1">
      <alignment horizontal="left"/>
    </xf>
    <xf numFmtId="0" fontId="23" fillId="0" borderId="14" xfId="38" applyFont="1" applyFill="1" applyBorder="1" applyAlignment="1" applyProtection="1">
      <alignment horizontal="right"/>
    </xf>
    <xf numFmtId="0" fontId="23" fillId="0" borderId="13" xfId="38" applyFont="1" applyFill="1" applyBorder="1" applyAlignment="1" applyProtection="1">
      <alignment horizontal="right" vertical="center" wrapText="1"/>
    </xf>
    <xf numFmtId="0" fontId="23" fillId="0" borderId="14" xfId="38" applyFont="1" applyBorder="1" applyAlignment="1" applyProtection="1">
      <alignment horizontal="right" vertical="center"/>
    </xf>
    <xf numFmtId="167" fontId="23" fillId="0" borderId="12" xfId="38" applyNumberFormat="1" applyFont="1" applyBorder="1" applyAlignment="1" applyProtection="1">
      <alignment horizontal="right" vertical="center"/>
    </xf>
    <xf numFmtId="0" fontId="23" fillId="0" borderId="13" xfId="38" applyFont="1" applyBorder="1" applyAlignment="1" applyProtection="1">
      <alignment horizontal="right" vertical="center"/>
    </xf>
    <xf numFmtId="3" fontId="22" fillId="0" borderId="19" xfId="38" applyNumberFormat="1" applyFont="1" applyBorder="1" applyAlignment="1" applyProtection="1">
      <alignment horizontal="right" vertical="center"/>
    </xf>
    <xf numFmtId="0" fontId="23" fillId="0" borderId="14" xfId="38" applyFont="1" applyFill="1" applyBorder="1" applyAlignment="1" applyProtection="1">
      <alignment horizontal="right" vertical="center"/>
    </xf>
    <xf numFmtId="0" fontId="23" fillId="0" borderId="12" xfId="38" applyFont="1" applyBorder="1" applyAlignment="1" applyProtection="1">
      <alignment horizontal="right" vertical="center"/>
    </xf>
    <xf numFmtId="0" fontId="23" fillId="0" borderId="20" xfId="38" applyFont="1" applyFill="1" applyBorder="1" applyAlignment="1" applyProtection="1">
      <alignment horizontal="right" vertical="center"/>
    </xf>
    <xf numFmtId="0" fontId="21" fillId="0" borderId="0" xfId="0" applyFont="1" applyFill="1" applyAlignment="1" applyProtection="1">
      <alignment horizontal="left"/>
    </xf>
    <xf numFmtId="166" fontId="22" fillId="0" borderId="0" xfId="0" applyNumberFormat="1" applyFont="1" applyBorder="1" applyAlignment="1" applyProtection="1">
      <alignment horizontal="left" vertical="center"/>
    </xf>
    <xf numFmtId="166" fontId="22" fillId="0" borderId="18" xfId="51" applyNumberFormat="1" applyFont="1" applyBorder="1" applyAlignment="1" applyProtection="1">
      <alignment horizontal="left" vertical="center"/>
    </xf>
    <xf numFmtId="166" fontId="22" fillId="0" borderId="10" xfId="0" applyNumberFormat="1" applyFont="1" applyBorder="1" applyAlignment="1" applyProtection="1">
      <alignment horizontal="right" vertical="center"/>
    </xf>
  </cellXfs>
  <cellStyles count="52">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Hyperlink" xfId="51" builtinId="8"/>
    <cellStyle name="Input" xfId="34" builtinId="20" customBuiltin="1"/>
    <cellStyle name="Linked Cell" xfId="35" builtinId="24" customBuiltin="1"/>
    <cellStyle name="Neutral" xfId="36" builtinId="28" customBuiltin="1"/>
    <cellStyle name="Normal" xfId="0" builtinId="0"/>
    <cellStyle name="Normal 2" xfId="46" xr:uid="{00000000-0005-0000-0000-000026000000}"/>
    <cellStyle name="Normal 2 2" xfId="47" xr:uid="{00000000-0005-0000-0000-000027000000}"/>
    <cellStyle name="Normal 3" xfId="48" xr:uid="{00000000-0005-0000-0000-000028000000}"/>
    <cellStyle name="Normal 8" xfId="44" xr:uid="{00000000-0005-0000-0000-000029000000}"/>
    <cellStyle name="Normal_Funding calculation template for ASNs and transfers" xfId="50" xr:uid="{00000000-0005-0000-0000-00002B000000}"/>
    <cellStyle name="Normal_jul0038" xfId="37" xr:uid="{00000000-0005-0000-0000-00002C000000}"/>
    <cellStyle name="Normal_jul0047 2" xfId="45" xr:uid="{00000000-0005-0000-0000-00002D000000}"/>
    <cellStyle name="Normal_martab" xfId="49" xr:uid="{00000000-0005-0000-0000-00002E000000}"/>
    <cellStyle name="Normal_wpdb_" xfId="38" xr:uid="{00000000-0005-0000-0000-00002F000000}"/>
    <cellStyle name="Note" xfId="39" builtinId="10" customBuiltin="1"/>
    <cellStyle name="Output" xfId="40" builtinId="21" customBuiltin="1"/>
    <cellStyle name="Title" xfId="41" builtinId="15" customBuiltin="1"/>
    <cellStyle name="Total" xfId="42" builtinId="25" customBuiltin="1"/>
    <cellStyle name="Warning Text" xfId="43" builtinId="11" customBuiltin="1"/>
  </cellStyles>
  <dxfs count="30">
    <dxf>
      <font>
        <color theme="0" tint="-0.24994659260841701"/>
      </font>
    </dxf>
    <dxf>
      <font>
        <color theme="0" tint="-0.14996795556505021"/>
      </font>
    </dxf>
    <dxf>
      <font>
        <color theme="0" tint="-0.14996795556505021"/>
      </font>
    </dxf>
    <dxf>
      <font>
        <color theme="0" tint="-0.24994659260841701"/>
      </font>
    </dxf>
    <dxf>
      <font>
        <color theme="0" tint="-0.24994659260841701"/>
      </font>
    </dxf>
    <dxf>
      <font>
        <color theme="0" tint="-0.24994659260841701"/>
      </font>
    </dxf>
    <dxf>
      <font>
        <color theme="0" tint="-0.14996795556505021"/>
      </font>
    </dxf>
    <dxf>
      <font>
        <color theme="0" tint="-0.14996795556505021"/>
      </font>
    </dxf>
    <dxf>
      <font>
        <color theme="0" tint="-0.24994659260841701"/>
      </font>
    </dxf>
    <dxf>
      <font>
        <color theme="0" tint="-0.24994659260841701"/>
      </font>
    </dxf>
    <dxf>
      <font>
        <strike val="0"/>
        <color theme="0" tint="-0.24994659260841701"/>
      </font>
    </dxf>
    <dxf>
      <font>
        <strike val="0"/>
        <color theme="0" tint="-0.24994659260841701"/>
      </font>
    </dxf>
    <dxf>
      <font>
        <strike val="0"/>
        <color theme="0" tint="-0.24994659260841701"/>
      </font>
    </dxf>
    <dxf>
      <font>
        <strike val="0"/>
        <color theme="0" tint="-0.24994659260841701"/>
      </font>
    </dxf>
    <dxf>
      <font>
        <strike val="0"/>
        <color theme="0" tint="-0.24994659260841701"/>
      </font>
    </dxf>
    <dxf>
      <font>
        <strike val="0"/>
        <color theme="0" tint="-0.24994659260841701"/>
      </font>
    </dxf>
    <dxf>
      <font>
        <strike val="0"/>
        <color theme="0" tint="-0.24994659260841701"/>
      </font>
    </dxf>
    <dxf>
      <font>
        <strike val="0"/>
        <color theme="0" tint="-0.24994659260841701"/>
      </font>
    </dxf>
    <dxf>
      <font>
        <color theme="0" tint="-0.14996795556505021"/>
      </font>
    </dxf>
    <dxf>
      <font>
        <strike val="0"/>
        <color theme="0" tint="-0.24994659260841701"/>
      </font>
    </dxf>
    <dxf>
      <font>
        <color theme="0" tint="-0.14996795556505021"/>
      </font>
    </dxf>
    <dxf>
      <font>
        <strike val="0"/>
        <color theme="0" tint="-0.24994659260841701"/>
      </font>
    </dxf>
    <dxf>
      <font>
        <color theme="0" tint="-0.14996795556505021"/>
      </font>
    </dxf>
    <dxf>
      <font>
        <color theme="0" tint="-0.24994659260841701"/>
      </font>
    </dxf>
    <dxf>
      <font>
        <color theme="0" tint="-0.14996795556505021"/>
      </font>
    </dxf>
    <dxf>
      <font>
        <b val="0"/>
        <i val="0"/>
      </font>
    </dxf>
    <dxf>
      <font>
        <b val="0"/>
        <i val="0"/>
      </font>
    </dxf>
    <dxf>
      <font>
        <b val="0"/>
        <i val="0"/>
      </font>
    </dxf>
    <dxf>
      <font>
        <color theme="0" tint="-0.24994659260841701"/>
      </font>
    </dxf>
    <dxf>
      <font>
        <color theme="0" tint="-0.24994659260841701"/>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EAEAEA"/>
      <color rgb="FFD9F3D9"/>
      <color rgb="FFCAEECA"/>
      <color rgb="FF8BD98B"/>
      <color rgb="FFB7E7B7"/>
      <color rgb="FFD0F4D0"/>
      <color rgb="FFA2E8A2"/>
      <color rgb="FF008000"/>
      <color rgb="FF0000FF"/>
      <color rgb="FF33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238125</xdr:colOff>
      <xdr:row>1</xdr:row>
      <xdr:rowOff>57149</xdr:rowOff>
    </xdr:from>
    <xdr:to>
      <xdr:col>8</xdr:col>
      <xdr:colOff>590550</xdr:colOff>
      <xdr:row>1</xdr:row>
      <xdr:rowOff>1598322</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11561"/>
        <a:stretch/>
      </xdr:blipFill>
      <xdr:spPr>
        <a:xfrm>
          <a:off x="2066925" y="219074"/>
          <a:ext cx="3876675" cy="153006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T15"/>
  <sheetViews>
    <sheetView showGridLines="0" tabSelected="1" zoomScaleNormal="100" workbookViewId="0">
      <selection sqref="A1:M1"/>
    </sheetView>
  </sheetViews>
  <sheetFormatPr defaultColWidth="9.140625" defaultRowHeight="12.75" x14ac:dyDescent="0.2"/>
  <cols>
    <col min="1" max="13" width="10.5703125" style="426" customWidth="1"/>
    <col min="14" max="16" width="9.140625" style="426"/>
    <col min="17" max="18" width="0" style="426" hidden="1" customWidth="1"/>
    <col min="19" max="19" width="9.140625" style="426" hidden="1" customWidth="1"/>
    <col min="20" max="20" width="9.140625" style="426" customWidth="1"/>
    <col min="21" max="16384" width="9.140625" style="426"/>
  </cols>
  <sheetData>
    <row r="1" spans="1:20" x14ac:dyDescent="0.2">
      <c r="A1" s="494"/>
      <c r="B1" s="494"/>
      <c r="C1" s="494"/>
      <c r="D1" s="494"/>
      <c r="E1" s="494"/>
      <c r="F1" s="494"/>
      <c r="G1" s="494"/>
      <c r="H1" s="494"/>
      <c r="I1" s="494"/>
      <c r="J1" s="494"/>
      <c r="K1" s="494"/>
      <c r="L1" s="494"/>
      <c r="M1" s="494"/>
    </row>
    <row r="2" spans="1:20" ht="132.75" customHeight="1" x14ac:dyDescent="0.2">
      <c r="A2" s="495"/>
      <c r="B2" s="495"/>
      <c r="C2" s="495"/>
      <c r="D2" s="495"/>
      <c r="E2" s="495"/>
      <c r="F2" s="495"/>
      <c r="G2" s="495"/>
      <c r="H2" s="495"/>
      <c r="I2" s="495"/>
      <c r="J2" s="495"/>
      <c r="K2" s="495"/>
      <c r="L2" s="495"/>
      <c r="M2" s="495"/>
      <c r="N2" s="1"/>
      <c r="O2" s="1"/>
    </row>
    <row r="3" spans="1:20" s="3" customFormat="1" ht="45.95" customHeight="1" x14ac:dyDescent="0.45">
      <c r="A3" s="498" t="s">
        <v>294</v>
      </c>
      <c r="B3" s="498"/>
      <c r="C3" s="498"/>
      <c r="D3" s="498"/>
      <c r="E3" s="498"/>
      <c r="F3" s="498"/>
      <c r="G3" s="498"/>
      <c r="H3" s="498"/>
      <c r="I3" s="498"/>
      <c r="J3" s="498"/>
      <c r="K3" s="498"/>
      <c r="L3" s="498"/>
      <c r="M3" s="498"/>
      <c r="N3" s="2"/>
      <c r="O3" s="2"/>
      <c r="P3" s="2"/>
      <c r="Q3" s="2"/>
    </row>
    <row r="4" spans="1:20" s="3" customFormat="1" ht="55.5" customHeight="1" x14ac:dyDescent="0.45">
      <c r="A4" s="498" t="str">
        <f>'A Summary'!K18</f>
        <v>Sector summary of all providers</v>
      </c>
      <c r="B4" s="498" t="str">
        <f t="shared" ref="B4:M4" si="0">IF(PROVIDER="","Institution",PROVIDER)</f>
        <v>Institution</v>
      </c>
      <c r="C4" s="498" t="str">
        <f t="shared" si="0"/>
        <v>Institution</v>
      </c>
      <c r="D4" s="498" t="str">
        <f t="shared" si="0"/>
        <v>Institution</v>
      </c>
      <c r="E4" s="498" t="str">
        <f t="shared" si="0"/>
        <v>Institution</v>
      </c>
      <c r="F4" s="498" t="str">
        <f t="shared" si="0"/>
        <v>Institution</v>
      </c>
      <c r="G4" s="498" t="str">
        <f t="shared" si="0"/>
        <v>Institution</v>
      </c>
      <c r="H4" s="498" t="str">
        <f t="shared" si="0"/>
        <v>Institution</v>
      </c>
      <c r="I4" s="498" t="str">
        <f t="shared" si="0"/>
        <v>Institution</v>
      </c>
      <c r="J4" s="498" t="str">
        <f t="shared" si="0"/>
        <v>Institution</v>
      </c>
      <c r="K4" s="498" t="str">
        <f t="shared" si="0"/>
        <v>Institution</v>
      </c>
      <c r="L4" s="498" t="str">
        <f t="shared" si="0"/>
        <v>Institution</v>
      </c>
      <c r="M4" s="498" t="str">
        <f t="shared" si="0"/>
        <v>Institution</v>
      </c>
      <c r="N4" s="2"/>
      <c r="O4" s="2"/>
      <c r="P4" s="2"/>
      <c r="Q4" s="2"/>
    </row>
    <row r="5" spans="1:20" s="3" customFormat="1" ht="33" x14ac:dyDescent="0.45">
      <c r="A5" s="499" t="str">
        <f>IF(UKPRN="","UKPRN: 100XXXXX","UKPRN: "&amp;UKPRN&amp;"")</f>
        <v>UKPRN: ALL</v>
      </c>
      <c r="B5" s="499"/>
      <c r="C5" s="499"/>
      <c r="D5" s="499"/>
      <c r="E5" s="499"/>
      <c r="F5" s="499"/>
      <c r="G5" s="499"/>
      <c r="H5" s="499"/>
      <c r="I5" s="499"/>
      <c r="J5" s="499"/>
      <c r="K5" s="499"/>
      <c r="L5" s="499"/>
      <c r="M5" s="499"/>
      <c r="N5" s="4"/>
      <c r="O5" s="4"/>
      <c r="P5" s="4"/>
      <c r="Q5" s="4"/>
    </row>
    <row r="6" spans="1:20" x14ac:dyDescent="0.2">
      <c r="A6" s="494"/>
      <c r="B6" s="494"/>
      <c r="C6" s="494"/>
      <c r="D6" s="494"/>
      <c r="E6" s="494"/>
      <c r="F6" s="494"/>
      <c r="G6" s="494"/>
      <c r="H6" s="494"/>
      <c r="I6" s="494"/>
      <c r="J6" s="494"/>
      <c r="K6" s="494"/>
      <c r="L6" s="494"/>
      <c r="M6" s="494"/>
    </row>
    <row r="7" spans="1:20" ht="15" x14ac:dyDescent="0.25">
      <c r="A7" s="500" t="s">
        <v>34</v>
      </c>
      <c r="B7" s="500"/>
      <c r="C7" s="500"/>
      <c r="D7" s="500"/>
      <c r="E7" s="500"/>
      <c r="F7" s="500"/>
      <c r="G7" s="500"/>
      <c r="H7" s="500"/>
      <c r="I7" s="500"/>
      <c r="J7" s="500"/>
      <c r="K7" s="500"/>
      <c r="L7" s="500"/>
      <c r="M7" s="500"/>
    </row>
    <row r="8" spans="1:20" ht="15" customHeight="1" x14ac:dyDescent="0.2">
      <c r="A8" s="497" t="str">
        <f>"A Summary: "&amp;MID('A Summary'!A3,10,100)</f>
        <v>A Summary: 2020-21 Summary of allocations</v>
      </c>
      <c r="B8" s="497"/>
      <c r="C8" s="497"/>
      <c r="D8" s="497"/>
      <c r="E8" s="497"/>
      <c r="F8" s="497"/>
      <c r="G8" s="497"/>
      <c r="H8" s="497"/>
      <c r="I8" s="497"/>
      <c r="J8" s="497"/>
      <c r="K8" s="497"/>
      <c r="L8" s="497"/>
      <c r="M8" s="497"/>
      <c r="N8" s="425"/>
      <c r="O8" s="425"/>
    </row>
    <row r="9" spans="1:20" ht="15" customHeight="1" x14ac:dyDescent="0.2">
      <c r="A9" s="497" t="str">
        <f>"B High-cost: "&amp;MID('B High-cost'!A3,10,100)</f>
        <v>B High-cost: 2020-21 High-cost subject funding</v>
      </c>
      <c r="B9" s="497"/>
      <c r="C9" s="497"/>
      <c r="D9" s="497"/>
      <c r="E9" s="497"/>
      <c r="F9" s="497"/>
      <c r="G9" s="497"/>
      <c r="H9" s="497"/>
      <c r="I9" s="497"/>
      <c r="J9" s="497"/>
      <c r="K9" s="497"/>
      <c r="L9" s="497"/>
      <c r="M9" s="497"/>
      <c r="N9" s="425"/>
      <c r="O9" s="425"/>
      <c r="R9" s="447"/>
      <c r="S9" s="447"/>
      <c r="T9" s="447"/>
    </row>
    <row r="10" spans="1:20" ht="15" customHeight="1" x14ac:dyDescent="0.2">
      <c r="A10" s="497" t="str">
        <f>"C NMAH supplement: "&amp;MID('C NMAH supplement'!A3,10,100)</f>
        <v>C NMAH supplement: 2020-21 Nursing, midwifery and allied health supplement</v>
      </c>
      <c r="B10" s="497"/>
      <c r="C10" s="497"/>
      <c r="D10" s="497"/>
      <c r="E10" s="497"/>
      <c r="F10" s="497"/>
      <c r="G10" s="497"/>
      <c r="H10" s="497"/>
      <c r="I10" s="497"/>
      <c r="J10" s="497"/>
      <c r="K10" s="497"/>
      <c r="L10" s="497"/>
      <c r="M10" s="497"/>
      <c r="N10" s="425"/>
      <c r="O10" s="425"/>
      <c r="R10" s="447"/>
      <c r="S10" s="448"/>
      <c r="T10" s="447"/>
    </row>
    <row r="11" spans="1:20" ht="15" customHeight="1" x14ac:dyDescent="0.2">
      <c r="A11" s="497" t="str">
        <f>"D Erasmus+: "&amp;MID('D Erasmus+'!A3,10,100)</f>
        <v>D Erasmus+: 2020-21 Erasmus+ and overseas study programmes</v>
      </c>
      <c r="B11" s="497"/>
      <c r="C11" s="497"/>
      <c r="D11" s="497"/>
      <c r="E11" s="497"/>
      <c r="F11" s="497"/>
      <c r="G11" s="497"/>
      <c r="H11" s="497"/>
      <c r="I11" s="497"/>
      <c r="J11" s="497"/>
      <c r="K11" s="497"/>
      <c r="L11" s="497"/>
      <c r="M11" s="497"/>
      <c r="N11" s="425"/>
      <c r="O11" s="425"/>
      <c r="R11" s="447"/>
      <c r="S11" s="448"/>
      <c r="T11" s="447"/>
    </row>
    <row r="12" spans="1:20" ht="15" customHeight="1" x14ac:dyDescent="0.2">
      <c r="A12" s="497" t="str">
        <f>"E Other high-cost TAs: "&amp;MID('E Other high-cost TAs'!A3,10,100)</f>
        <v>E Other high-cost TAs: 2020-21 Other high-cost targeted allocations</v>
      </c>
      <c r="B12" s="497"/>
      <c r="C12" s="497"/>
      <c r="D12" s="497"/>
      <c r="E12" s="497"/>
      <c r="F12" s="497"/>
      <c r="G12" s="497"/>
      <c r="H12" s="497"/>
      <c r="I12" s="497"/>
      <c r="J12" s="497"/>
      <c r="K12" s="497"/>
      <c r="L12" s="497"/>
      <c r="M12" s="497"/>
      <c r="N12" s="425"/>
      <c r="O12" s="425"/>
      <c r="R12" s="447"/>
      <c r="S12" s="447"/>
      <c r="T12" s="447"/>
    </row>
    <row r="13" spans="1:20" ht="15" customHeight="1" x14ac:dyDescent="0.2">
      <c r="A13" s="497" t="str">
        <f>"F Student access and success: "&amp;MID('F Student access and success'!A3,10,100)</f>
        <v>F Student access and success: 2020-21 Student access and success</v>
      </c>
      <c r="B13" s="497"/>
      <c r="C13" s="497"/>
      <c r="D13" s="497"/>
      <c r="E13" s="497"/>
      <c r="F13" s="497"/>
      <c r="G13" s="497"/>
      <c r="H13" s="497"/>
      <c r="I13" s="497"/>
      <c r="J13" s="497"/>
      <c r="K13" s="497"/>
      <c r="L13" s="497"/>
      <c r="M13" s="497"/>
      <c r="N13" s="425"/>
      <c r="O13" s="425"/>
      <c r="R13" s="447"/>
      <c r="S13" s="447"/>
      <c r="T13" s="447"/>
    </row>
    <row r="14" spans="1:20" ht="15" customHeight="1" x14ac:dyDescent="0.2">
      <c r="A14" s="497" t="str">
        <f>"G Parameters: "&amp;MID('G Parameters'!A3,10,100)</f>
        <v>G Parameters: 2020-21 Parameters in the funding models</v>
      </c>
      <c r="B14" s="497"/>
      <c r="C14" s="497"/>
      <c r="D14" s="497"/>
      <c r="E14" s="497"/>
      <c r="F14" s="497"/>
      <c r="G14" s="497"/>
      <c r="H14" s="497"/>
      <c r="I14" s="497"/>
      <c r="J14" s="497"/>
      <c r="K14" s="497"/>
      <c r="L14" s="497"/>
      <c r="M14" s="497"/>
      <c r="N14" s="425"/>
      <c r="O14" s="425"/>
      <c r="R14" s="447"/>
      <c r="S14" s="447"/>
      <c r="T14" s="447"/>
    </row>
    <row r="15" spans="1:20" ht="12.75" customHeight="1" x14ac:dyDescent="0.2">
      <c r="A15" s="496"/>
      <c r="B15" s="496"/>
      <c r="C15" s="496"/>
      <c r="D15" s="496"/>
      <c r="E15" s="496"/>
      <c r="F15" s="496"/>
      <c r="G15" s="496"/>
      <c r="H15" s="496"/>
      <c r="I15" s="496"/>
      <c r="J15" s="496"/>
      <c r="K15" s="496"/>
      <c r="L15" s="496"/>
      <c r="M15" s="496"/>
      <c r="R15" s="447"/>
      <c r="S15" s="447"/>
      <c r="T15" s="447"/>
    </row>
  </sheetData>
  <mergeCells count="15">
    <mergeCell ref="A1:M1"/>
    <mergeCell ref="A2:M2"/>
    <mergeCell ref="A6:M6"/>
    <mergeCell ref="A15:M15"/>
    <mergeCell ref="A10:M10"/>
    <mergeCell ref="A12:M12"/>
    <mergeCell ref="A14:M14"/>
    <mergeCell ref="A3:M3"/>
    <mergeCell ref="A13:M13"/>
    <mergeCell ref="A4:M4"/>
    <mergeCell ref="A5:M5"/>
    <mergeCell ref="A11:M11"/>
    <mergeCell ref="A7:M7"/>
    <mergeCell ref="A8:M8"/>
    <mergeCell ref="A9:M9"/>
  </mergeCells>
  <hyperlinks>
    <hyperlink ref="A9:M9" location="TABLEB" display="TABLEB" xr:uid="{00000000-0004-0000-0000-000000000000}"/>
    <hyperlink ref="A13:M13" location="'F Student access and success'!A1" display="'F Student access and success'!A1" xr:uid="{00000000-0004-0000-0000-000001000000}"/>
    <hyperlink ref="A11:M11" location="TABLED" display="TABLED" xr:uid="{00000000-0004-0000-0000-000002000000}"/>
    <hyperlink ref="A10:M10" location="'C NMAH supplement'!A1" display="'C NMAH supplement'!A1" xr:uid="{00000000-0004-0000-0000-000003000000}"/>
    <hyperlink ref="A12:M12" location="'E Other high-cost TAs'!A1" display="'E Other high-cost TAs'!A1" xr:uid="{00000000-0004-0000-0000-000008000000}"/>
    <hyperlink ref="A14:M14" location="'G Parameters'!A1" display="'G Parameters'!A1" xr:uid="{00000000-0004-0000-0000-000009000000}"/>
    <hyperlink ref="A8:M8" location="TABLEA" display="TABLEA" xr:uid="{00000000-0004-0000-0000-00000B000000}"/>
  </hyperlinks>
  <pageMargins left="0.70866141732283472" right="0.70866141732283472" top="0.74803149606299213" bottom="0.74803149606299213" header="0.31496062992125984" footer="0.31496062992125984"/>
  <pageSetup paperSize="9" scale="87" orientation="landscape" r:id="rId1"/>
  <headerFooter>
    <oddHeader>&amp;CPage &amp;P&amp;R&amp;F</oddHeader>
  </headerFooter>
  <ignoredErrors>
    <ignoredError sqref="A15:M15 A4:M9 A11:M11" unlocked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theme="6" tint="0.39997558519241921"/>
    <pageSetUpPr fitToPage="1"/>
  </sheetPr>
  <dimension ref="A1:R39"/>
  <sheetViews>
    <sheetView showGridLines="0" zoomScaleNormal="100" workbookViewId="0">
      <pane ySplit="5" topLeftCell="A6" activePane="bottomLeft" state="frozen"/>
      <selection sqref="A1:E1"/>
      <selection pane="bottomLeft" sqref="A1:C1"/>
    </sheetView>
  </sheetViews>
  <sheetFormatPr defaultColWidth="9.140625" defaultRowHeight="13.5" x14ac:dyDescent="0.2"/>
  <cols>
    <col min="1" max="1" width="4.28515625" style="6" customWidth="1"/>
    <col min="2" max="2" width="60.5703125" style="6" customWidth="1"/>
    <col min="3" max="3" width="78.140625" style="10" hidden="1" customWidth="1"/>
    <col min="4" max="4" width="26.5703125" style="10" customWidth="1"/>
    <col min="5" max="5" width="8.42578125" style="10" customWidth="1"/>
    <col min="6" max="6" width="20.140625" style="10" customWidth="1"/>
    <col min="7" max="7" width="13.28515625" style="10" customWidth="1"/>
    <col min="8" max="8" width="10.85546875" style="6" customWidth="1"/>
    <col min="9" max="9" width="17.5703125" style="6" hidden="1" customWidth="1"/>
    <col min="10" max="10" width="9.140625" style="6" customWidth="1"/>
    <col min="11" max="11" width="16.140625" style="6" hidden="1" customWidth="1"/>
    <col min="12" max="12" width="36.28515625" style="6" hidden="1" customWidth="1"/>
    <col min="13" max="13" width="15.140625" style="6" hidden="1" customWidth="1"/>
    <col min="14" max="14" width="11.5703125" style="6" hidden="1" customWidth="1"/>
    <col min="15" max="15" width="16.42578125" style="6" hidden="1" customWidth="1"/>
    <col min="16" max="17" width="9.140625" style="6" customWidth="1"/>
    <col min="18" max="16384" width="9.140625" style="6"/>
  </cols>
  <sheetData>
    <row r="1" spans="1:18" ht="15.75" customHeight="1" x14ac:dyDescent="0.25">
      <c r="A1" s="501" t="str">
        <f>K20</f>
        <v xml:space="preserve">Sector summary of all providers </v>
      </c>
      <c r="B1" s="501"/>
      <c r="C1" s="501"/>
      <c r="E1" s="438"/>
      <c r="F1" s="5"/>
      <c r="K1" s="7" t="s">
        <v>199</v>
      </c>
      <c r="L1" s="7" t="s">
        <v>104</v>
      </c>
      <c r="M1" s="7" t="s">
        <v>234</v>
      </c>
      <c r="N1" s="23" t="s">
        <v>269</v>
      </c>
      <c r="O1" s="23"/>
      <c r="P1" s="23"/>
      <c r="Q1" s="14"/>
      <c r="R1" s="14"/>
    </row>
    <row r="2" spans="1:18" ht="15.75" x14ac:dyDescent="0.25">
      <c r="B2" s="8"/>
      <c r="C2" s="8"/>
      <c r="D2" s="8"/>
      <c r="E2" s="8"/>
      <c r="F2" s="9"/>
      <c r="K2" s="11"/>
      <c r="L2" s="11" t="s">
        <v>296</v>
      </c>
      <c r="M2" s="341"/>
      <c r="N2" s="449"/>
      <c r="O2" s="14"/>
      <c r="P2" s="14"/>
      <c r="Q2" s="14"/>
      <c r="R2" s="14"/>
    </row>
    <row r="3" spans="1:18" ht="22.7" customHeight="1" x14ac:dyDescent="0.2">
      <c r="A3" s="491" t="str">
        <f>L5</f>
        <v>Table A: 2020-21 Summary of allocations</v>
      </c>
      <c r="B3" s="492"/>
      <c r="C3" s="165"/>
      <c r="D3" s="165"/>
      <c r="F3" s="9"/>
      <c r="I3" s="14"/>
      <c r="J3" s="14"/>
      <c r="K3" s="7" t="s">
        <v>181</v>
      </c>
      <c r="L3" s="7" t="s">
        <v>85</v>
      </c>
    </row>
    <row r="4" spans="1:18" ht="22.7" customHeight="1" thickBot="1" x14ac:dyDescent="0.25">
      <c r="A4" s="12"/>
      <c r="B4" s="13"/>
      <c r="C4" s="454"/>
      <c r="F4" s="9"/>
      <c r="I4" s="441"/>
      <c r="J4" s="14"/>
      <c r="K4" s="7"/>
      <c r="L4" s="7"/>
    </row>
    <row r="5" spans="1:18" ht="63.6" customHeight="1" x14ac:dyDescent="0.2">
      <c r="A5" s="15"/>
      <c r="B5" s="15"/>
      <c r="C5" s="16" t="str">
        <f>IF(OR(PRORATA="LATE REGISTRATION",PRORATA="DE REGISTRATION"),"2020-21 Indicative full year allocation (£)","2020-21 allocation (£)")</f>
        <v>2020-21 allocation (£)</v>
      </c>
      <c r="D5" s="16" t="s">
        <v>293</v>
      </c>
      <c r="E5" s="17"/>
      <c r="F5" s="18" t="s">
        <v>201</v>
      </c>
      <c r="G5" s="17"/>
      <c r="I5" s="19" t="s">
        <v>54</v>
      </c>
      <c r="K5" s="490">
        <v>44013</v>
      </c>
      <c r="L5" s="6" t="s">
        <v>237</v>
      </c>
    </row>
    <row r="6" spans="1:18" ht="23.65" customHeight="1" x14ac:dyDescent="0.2">
      <c r="A6" s="459" t="s">
        <v>280</v>
      </c>
      <c r="B6" s="458"/>
      <c r="C6" s="455"/>
      <c r="D6" s="455"/>
      <c r="E6" s="17"/>
      <c r="F6" s="456"/>
      <c r="G6" s="17"/>
      <c r="I6" s="460"/>
      <c r="K6" s="343"/>
    </row>
    <row r="7" spans="1:18" s="14" customFormat="1" ht="19.5" customHeight="1" x14ac:dyDescent="0.2">
      <c r="A7" s="457"/>
      <c r="B7" s="27" t="s">
        <v>208</v>
      </c>
      <c r="C7" s="440">
        <v>691345348</v>
      </c>
      <c r="D7" s="440">
        <v>691345348</v>
      </c>
      <c r="E7" s="20"/>
      <c r="F7" s="484">
        <v>54098911</v>
      </c>
      <c r="G7" s="21"/>
      <c r="I7" s="22" t="s">
        <v>51</v>
      </c>
      <c r="K7" s="23" t="s">
        <v>200</v>
      </c>
    </row>
    <row r="8" spans="1:18" s="14" customFormat="1" ht="15" customHeight="1" x14ac:dyDescent="0.2">
      <c r="A8" s="23"/>
      <c r="B8" s="27" t="s">
        <v>180</v>
      </c>
      <c r="C8" s="28">
        <v>23229109</v>
      </c>
      <c r="D8" s="28">
        <v>23229109</v>
      </c>
      <c r="E8" s="20"/>
      <c r="F8" s="20">
        <v>23229109</v>
      </c>
      <c r="G8" s="29"/>
      <c r="H8" s="29"/>
      <c r="I8" s="22" t="s">
        <v>86</v>
      </c>
    </row>
    <row r="9" spans="1:18" s="14" customFormat="1" ht="15" customHeight="1" x14ac:dyDescent="0.2">
      <c r="A9" s="23"/>
      <c r="B9" s="27" t="s">
        <v>216</v>
      </c>
      <c r="C9" s="28">
        <v>23848033</v>
      </c>
      <c r="D9" s="28">
        <v>23848033</v>
      </c>
      <c r="E9" s="20"/>
      <c r="F9" s="424">
        <v>0</v>
      </c>
      <c r="G9" s="21"/>
      <c r="I9" s="22" t="s">
        <v>220</v>
      </c>
    </row>
    <row r="10" spans="1:18" s="14" customFormat="1" ht="15" customHeight="1" x14ac:dyDescent="0.2">
      <c r="A10" s="23"/>
      <c r="B10" s="27" t="s">
        <v>38</v>
      </c>
      <c r="C10" s="28">
        <v>27923530</v>
      </c>
      <c r="D10" s="28">
        <v>27923530</v>
      </c>
      <c r="E10" s="20"/>
      <c r="F10" s="424">
        <v>0</v>
      </c>
      <c r="G10" s="29"/>
      <c r="H10" s="29"/>
      <c r="I10" s="22" t="s">
        <v>60</v>
      </c>
    </row>
    <row r="11" spans="1:18" s="14" customFormat="1" ht="15" customHeight="1" x14ac:dyDescent="0.2">
      <c r="A11" s="23"/>
      <c r="B11" s="27" t="s">
        <v>46</v>
      </c>
      <c r="C11" s="28">
        <v>7807459</v>
      </c>
      <c r="D11" s="28">
        <v>7807459</v>
      </c>
      <c r="E11" s="20"/>
      <c r="F11" s="424">
        <v>0</v>
      </c>
      <c r="G11" s="21"/>
      <c r="I11" s="22" t="s">
        <v>57</v>
      </c>
    </row>
    <row r="12" spans="1:18" s="14" customFormat="1" ht="15" customHeight="1" x14ac:dyDescent="0.2">
      <c r="A12" s="23"/>
      <c r="B12" s="27" t="s">
        <v>28</v>
      </c>
      <c r="C12" s="28">
        <v>32657608</v>
      </c>
      <c r="D12" s="28">
        <v>32657608</v>
      </c>
      <c r="E12" s="20"/>
      <c r="F12" s="20">
        <v>16707</v>
      </c>
      <c r="G12" s="21"/>
      <c r="I12" s="22" t="s">
        <v>58</v>
      </c>
    </row>
    <row r="13" spans="1:18" s="14" customFormat="1" ht="15" customHeight="1" x14ac:dyDescent="0.2">
      <c r="A13" s="23"/>
      <c r="B13" s="27" t="s">
        <v>209</v>
      </c>
      <c r="C13" s="28">
        <v>3595504</v>
      </c>
      <c r="D13" s="28">
        <v>3595504</v>
      </c>
      <c r="E13" s="20"/>
      <c r="F13" s="20">
        <v>0</v>
      </c>
      <c r="G13" s="21"/>
      <c r="I13" s="22" t="s">
        <v>59</v>
      </c>
    </row>
    <row r="14" spans="1:18" s="14" customFormat="1" ht="15" customHeight="1" x14ac:dyDescent="0.2">
      <c r="A14" s="23"/>
      <c r="B14" s="27" t="s">
        <v>37</v>
      </c>
      <c r="C14" s="28">
        <v>64547564</v>
      </c>
      <c r="D14" s="28">
        <v>64547564</v>
      </c>
      <c r="E14" s="20"/>
      <c r="F14" s="20">
        <v>3286540</v>
      </c>
      <c r="G14" s="21"/>
      <c r="I14" s="22" t="s">
        <v>61</v>
      </c>
    </row>
    <row r="15" spans="1:18" s="14" customFormat="1" ht="15" customHeight="1" x14ac:dyDescent="0.2">
      <c r="A15" s="23"/>
      <c r="B15" s="14" t="s">
        <v>16</v>
      </c>
      <c r="C15" s="28">
        <v>15838965</v>
      </c>
      <c r="D15" s="28">
        <v>15838965</v>
      </c>
      <c r="E15" s="20"/>
      <c r="F15" s="424">
        <v>0</v>
      </c>
      <c r="G15" s="21"/>
      <c r="I15" s="22" t="s">
        <v>63</v>
      </c>
    </row>
    <row r="16" spans="1:18" s="14" customFormat="1" ht="15" customHeight="1" x14ac:dyDescent="0.2">
      <c r="A16" s="23"/>
      <c r="B16" s="14" t="s">
        <v>22</v>
      </c>
      <c r="C16" s="28">
        <v>845065</v>
      </c>
      <c r="D16" s="28">
        <v>845065</v>
      </c>
      <c r="E16" s="20"/>
      <c r="F16" s="424">
        <v>0</v>
      </c>
      <c r="G16" s="21"/>
      <c r="I16" s="22" t="s">
        <v>64</v>
      </c>
    </row>
    <row r="17" spans="1:13" s="14" customFormat="1" ht="15" customHeight="1" x14ac:dyDescent="0.2">
      <c r="A17" s="23"/>
      <c r="B17" s="14" t="s">
        <v>17</v>
      </c>
      <c r="C17" s="28">
        <v>4790901</v>
      </c>
      <c r="D17" s="28">
        <v>4790901</v>
      </c>
      <c r="E17" s="20"/>
      <c r="F17" s="424">
        <v>0</v>
      </c>
      <c r="G17" s="21"/>
      <c r="I17" s="22" t="s">
        <v>65</v>
      </c>
    </row>
    <row r="18" spans="1:13" s="14" customFormat="1" ht="23.25" customHeight="1" x14ac:dyDescent="0.2">
      <c r="A18" s="24" t="s">
        <v>281</v>
      </c>
      <c r="B18" s="24"/>
      <c r="C18" s="25"/>
      <c r="D18" s="25"/>
      <c r="E18" s="21"/>
      <c r="F18" s="21"/>
      <c r="G18" s="21"/>
      <c r="I18" s="26"/>
      <c r="K18" s="14" t="str">
        <f>IF(PROVIDER&lt;&gt;"",PROVIDER,IF(UKPRN="ALL","Sector summary of all providers","Provider"))</f>
        <v>Sector summary of all providers</v>
      </c>
    </row>
    <row r="19" spans="1:13" s="14" customFormat="1" ht="19.5" customHeight="1" x14ac:dyDescent="0.2">
      <c r="A19" s="23"/>
      <c r="B19" s="27" t="s">
        <v>214</v>
      </c>
      <c r="C19" s="25">
        <v>150144469</v>
      </c>
      <c r="D19" s="25">
        <v>150144469</v>
      </c>
      <c r="E19" s="21"/>
      <c r="F19" s="21">
        <v>12167812</v>
      </c>
      <c r="G19" s="21"/>
      <c r="I19" s="22" t="s">
        <v>82</v>
      </c>
      <c r="K19" s="14" t="str">
        <f>IF(PROVIDER&lt;&gt;"","(UKPRN: "&amp;UKPRN&amp;")","")</f>
        <v/>
      </c>
    </row>
    <row r="20" spans="1:13" s="14" customFormat="1" ht="15" customHeight="1" x14ac:dyDescent="0.2">
      <c r="A20" s="23"/>
      <c r="B20" s="27" t="s">
        <v>212</v>
      </c>
      <c r="C20" s="28">
        <v>66312083</v>
      </c>
      <c r="D20" s="28">
        <v>66312083</v>
      </c>
      <c r="E20" s="20"/>
      <c r="F20" s="20">
        <v>1343763</v>
      </c>
      <c r="G20" s="21"/>
      <c r="I20" s="22" t="s">
        <v>83</v>
      </c>
      <c r="K20" s="14" t="str">
        <f>K18&amp;" "&amp;K19</f>
        <v xml:space="preserve">Sector summary of all providers </v>
      </c>
    </row>
    <row r="21" spans="1:13" s="14" customFormat="1" ht="15" customHeight="1" x14ac:dyDescent="0.2">
      <c r="A21" s="23"/>
      <c r="B21" s="27" t="s">
        <v>48</v>
      </c>
      <c r="C21" s="28">
        <v>39727772</v>
      </c>
      <c r="D21" s="28">
        <v>39727772</v>
      </c>
      <c r="E21" s="20"/>
      <c r="F21" s="20">
        <v>2315801</v>
      </c>
      <c r="G21" s="21"/>
      <c r="I21" s="22" t="s">
        <v>84</v>
      </c>
    </row>
    <row r="22" spans="1:13" s="14" customFormat="1" ht="21" customHeight="1" x14ac:dyDescent="0.2">
      <c r="A22" s="23" t="s">
        <v>288</v>
      </c>
      <c r="B22" s="27"/>
      <c r="C22" s="28"/>
      <c r="D22" s="28"/>
      <c r="E22" s="20"/>
      <c r="F22" s="20"/>
      <c r="G22" s="21"/>
      <c r="I22" s="461"/>
    </row>
    <row r="23" spans="1:13" s="14" customFormat="1" ht="15" customHeight="1" x14ac:dyDescent="0.2">
      <c r="A23" s="23"/>
      <c r="B23" s="14" t="s">
        <v>43</v>
      </c>
      <c r="C23" s="28">
        <v>43372067</v>
      </c>
      <c r="D23" s="28">
        <v>43372067</v>
      </c>
      <c r="E23" s="20"/>
      <c r="F23" s="424">
        <v>0</v>
      </c>
      <c r="G23" s="21"/>
      <c r="I23" s="22" t="s">
        <v>62</v>
      </c>
    </row>
    <row r="24" spans="1:13" s="14" customFormat="1" ht="30.75" customHeight="1" thickBot="1" x14ac:dyDescent="0.25">
      <c r="A24" s="30" t="s">
        <v>219</v>
      </c>
      <c r="B24" s="31"/>
      <c r="C24" s="32">
        <v>1195985477</v>
      </c>
      <c r="D24" s="32">
        <v>1195985477</v>
      </c>
      <c r="E24" s="21"/>
      <c r="F24" s="33">
        <v>96458643</v>
      </c>
      <c r="G24" s="21"/>
      <c r="I24" s="22" t="s">
        <v>52</v>
      </c>
    </row>
    <row r="25" spans="1:13" s="14" customFormat="1" x14ac:dyDescent="0.2">
      <c r="C25" s="34"/>
      <c r="D25" s="34"/>
      <c r="E25" s="35"/>
      <c r="F25" s="36"/>
      <c r="G25" s="35"/>
      <c r="I25" s="37"/>
    </row>
    <row r="26" spans="1:13" s="14" customFormat="1" x14ac:dyDescent="0.2">
      <c r="C26" s="34"/>
      <c r="D26" s="34"/>
      <c r="E26" s="35"/>
      <c r="F26" s="36"/>
      <c r="G26" s="35"/>
      <c r="I26" s="37"/>
    </row>
    <row r="27" spans="1:13" s="14" customFormat="1" ht="22.7" customHeight="1" thickBot="1" x14ac:dyDescent="0.25">
      <c r="A27" s="352" t="str">
        <f>IF(UKPRN=10007154,"The University of Nottingham","")</f>
        <v/>
      </c>
      <c r="B27" s="353"/>
      <c r="C27" s="354"/>
      <c r="D27" s="354"/>
      <c r="F27" s="39"/>
      <c r="G27" s="21"/>
    </row>
    <row r="28" spans="1:13" s="14" customFormat="1" ht="19.5" customHeight="1" x14ac:dyDescent="0.2">
      <c r="A28" s="43" t="s">
        <v>238</v>
      </c>
      <c r="B28" s="41"/>
      <c r="C28" s="440">
        <f>IF(MEDINTAR=0,"Not applicable",MEDINTAR)</f>
        <v>7571</v>
      </c>
      <c r="D28" s="440">
        <f>IF(MEDINTAR=0,"Not applicable",MEDINTAR)</f>
        <v>7571</v>
      </c>
      <c r="E28" s="25"/>
      <c r="F28" s="42"/>
      <c r="G28" s="21"/>
      <c r="K28" s="22" t="s">
        <v>55</v>
      </c>
      <c r="L28" s="291">
        <v>7571</v>
      </c>
      <c r="M28" s="37"/>
    </row>
    <row r="29" spans="1:13" s="14" customFormat="1" ht="21.75" customHeight="1" x14ac:dyDescent="0.2">
      <c r="A29" s="44"/>
      <c r="B29" s="45" t="s">
        <v>178</v>
      </c>
      <c r="C29" s="470">
        <f>IF(MEDINTAR=0,"Not applicable",MEDINTAR_ISOV)</f>
        <v>456</v>
      </c>
      <c r="D29" s="470">
        <f>IF(MEDINTAR=0,"Not applicable",MEDINTAR_ISOV)</f>
        <v>456</v>
      </c>
      <c r="E29" s="25"/>
      <c r="F29" s="42"/>
      <c r="G29" s="21"/>
      <c r="K29" s="22" t="s">
        <v>146</v>
      </c>
      <c r="L29" s="291">
        <v>456</v>
      </c>
      <c r="M29" s="37"/>
    </row>
    <row r="30" spans="1:13" s="14" customFormat="1" ht="18.95" customHeight="1" x14ac:dyDescent="0.2">
      <c r="A30" s="46" t="s">
        <v>239</v>
      </c>
      <c r="B30" s="43"/>
      <c r="C30" s="34">
        <f>IF(DENINTAR=0,"Not applicable",DENINTAR)</f>
        <v>809</v>
      </c>
      <c r="D30" s="34">
        <f>IF(DENINTAR=0,"Not applicable",DENINTAR)</f>
        <v>809</v>
      </c>
      <c r="E30" s="25"/>
      <c r="F30" s="42"/>
      <c r="G30" s="21"/>
      <c r="K30" s="22" t="s">
        <v>56</v>
      </c>
      <c r="L30" s="291">
        <v>809</v>
      </c>
      <c r="M30" s="37"/>
    </row>
    <row r="31" spans="1:13" s="14" customFormat="1" ht="21.75" customHeight="1" thickBot="1" x14ac:dyDescent="0.25">
      <c r="A31" s="47"/>
      <c r="B31" s="48" t="s">
        <v>178</v>
      </c>
      <c r="C31" s="49">
        <f>IF(DENINTAR=0,"Not applicable",DENINTAR_ISOV)</f>
        <v>43</v>
      </c>
      <c r="D31" s="49">
        <f>IF(DENINTAR=0,"Not applicable",DENINTAR_ISOV)</f>
        <v>43</v>
      </c>
      <c r="E31" s="25"/>
      <c r="F31" s="42"/>
      <c r="G31" s="21"/>
      <c r="K31" s="22" t="s">
        <v>147</v>
      </c>
      <c r="L31" s="291">
        <v>43</v>
      </c>
      <c r="M31" s="37"/>
    </row>
    <row r="32" spans="1:13" s="14" customFormat="1" ht="21.75" customHeight="1" x14ac:dyDescent="0.2">
      <c r="A32" s="467"/>
      <c r="B32" s="468"/>
      <c r="C32" s="469"/>
      <c r="D32" s="440"/>
      <c r="E32" s="25"/>
      <c r="F32" s="42"/>
      <c r="G32" s="21"/>
      <c r="K32" s="22"/>
      <c r="L32" s="291"/>
      <c r="M32" s="37"/>
    </row>
    <row r="33" spans="2:11" hidden="1" x14ac:dyDescent="0.2">
      <c r="C33" s="50" t="s">
        <v>53</v>
      </c>
      <c r="D33" s="50" t="s">
        <v>286</v>
      </c>
      <c r="E33" s="51"/>
      <c r="F33" s="50" t="s">
        <v>81</v>
      </c>
      <c r="G33" s="52"/>
      <c r="K33" s="14"/>
    </row>
    <row r="34" spans="2:11" hidden="1" x14ac:dyDescent="0.2">
      <c r="D34" s="442"/>
      <c r="G34" s="21"/>
      <c r="K34" s="14"/>
    </row>
    <row r="35" spans="2:11" ht="15" customHeight="1" x14ac:dyDescent="0.2">
      <c r="B35" s="14"/>
      <c r="C35" s="21"/>
      <c r="D35" s="21"/>
      <c r="E35" s="21"/>
      <c r="F35" s="21"/>
      <c r="G35" s="21"/>
      <c r="H35" s="14"/>
      <c r="K35" s="14"/>
    </row>
    <row r="36" spans="2:11" x14ac:dyDescent="0.2">
      <c r="B36" s="14"/>
      <c r="C36" s="21"/>
      <c r="D36" s="21"/>
      <c r="E36" s="21"/>
      <c r="F36" s="21"/>
      <c r="G36" s="21"/>
      <c r="H36" s="14"/>
      <c r="K36" s="14"/>
    </row>
    <row r="37" spans="2:11" x14ac:dyDescent="0.2">
      <c r="K37" s="14"/>
    </row>
    <row r="38" spans="2:11" x14ac:dyDescent="0.2">
      <c r="K38" s="14"/>
    </row>
    <row r="39" spans="2:11" x14ac:dyDescent="0.2">
      <c r="K39" s="14"/>
    </row>
  </sheetData>
  <mergeCells count="1">
    <mergeCell ref="A1:C1"/>
  </mergeCells>
  <conditionalFormatting sqref="C7 F19:F22 F7:F8 F12:F14 C8:D17 F24 C19:D24">
    <cfRule type="cellIs" dxfId="29" priority="6" operator="equal">
      <formula>0</formula>
    </cfRule>
  </conditionalFormatting>
  <conditionalFormatting sqref="D7">
    <cfRule type="cellIs" dxfId="28" priority="4" operator="equal">
      <formula>0</formula>
    </cfRule>
  </conditionalFormatting>
  <conditionalFormatting sqref="C28:C32">
    <cfRule type="cellIs" dxfId="27" priority="3" operator="equal">
      <formula>"Not applicable"</formula>
    </cfRule>
  </conditionalFormatting>
  <conditionalFormatting sqref="D32">
    <cfRule type="cellIs" dxfId="26" priority="2" operator="equal">
      <formula>"Not applicable"</formula>
    </cfRule>
  </conditionalFormatting>
  <conditionalFormatting sqref="D28:D31">
    <cfRule type="cellIs" dxfId="25" priority="1" operator="equal">
      <formula>"Not applicable"</formula>
    </cfRule>
  </conditionalFormatting>
  <hyperlinks>
    <hyperlink ref="B19" location="SP_FT" display="Premium to support successful student outcomes: full-time" xr:uid="{00000000-0004-0000-0100-000000000000}"/>
    <hyperlink ref="B20" location="SP_PT" display="Premium to support successful student outcomes: part-time" xr:uid="{00000000-0004-0000-0100-000001000000}"/>
    <hyperlink ref="B21" location="DISABLED" display="Disabled students' premium" xr:uid="{00000000-0004-0000-0100-000002000000}"/>
    <hyperlink ref="B10" location="ERAS_TA" display="Erasmus+ and overseas study programmes" xr:uid="{00000000-0004-0000-0100-000003000000}"/>
    <hyperlink ref="B8" location="HEALTH_TA" display="Nursing and allied health supplement" xr:uid="{00000000-0004-0000-0100-000004000000}"/>
    <hyperlink ref="B11" location="PGTS_TA" display="Postgraduate taught supplement" xr:uid="{00000000-0004-0000-0100-000005000000}"/>
    <hyperlink ref="B12" location="INT_TA" display="Intensive postgraduate provision" xr:uid="{00000000-0004-0000-0100-000006000000}"/>
    <hyperlink ref="B13" location="ACCL_TA" display="Accelerated full-time undergraduate provision" xr:uid="{00000000-0004-0000-0100-000007000000}"/>
    <hyperlink ref="B14" location="LOND_TA" display="Students attending courses in London" xr:uid="{00000000-0004-0000-0100-000008000000}"/>
    <hyperlink ref="B7" location="HIGHCOST" display="High-cost subject funding" xr:uid="{00000000-0004-0000-0100-000009000000}"/>
  </hyperlinks>
  <pageMargins left="0.70866141732283472" right="0.70866141732283472" top="0.74803149606299213" bottom="0.74803149606299213" header="0.31496062992125984" footer="0.31496062992125984"/>
  <pageSetup paperSize="9" scale="67" orientation="landscape" r:id="rId1"/>
  <headerFooter>
    <oddHeader>&amp;CPage &amp;P&amp;R&amp;F</oddHeader>
  </headerFooter>
  <ignoredErrors>
    <ignoredError sqref="A1 A3" unlocked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6" tint="0.39997558519241921"/>
    <pageSetUpPr fitToPage="1"/>
  </sheetPr>
  <dimension ref="A1:V64"/>
  <sheetViews>
    <sheetView showGridLines="0" zoomScaleNormal="100" workbookViewId="0">
      <pane xSplit="3" ySplit="4" topLeftCell="D5" activePane="bottomRight" state="frozen"/>
      <selection sqref="A1:E1"/>
      <selection pane="topRight" sqref="A1:E1"/>
      <selection pane="bottomLeft" sqref="A1:E1"/>
      <selection pane="bottomRight" sqref="A1:J1"/>
    </sheetView>
  </sheetViews>
  <sheetFormatPr defaultColWidth="9.140625" defaultRowHeight="13.5" x14ac:dyDescent="0.2"/>
  <cols>
    <col min="1" max="1" width="11.42578125" style="6" customWidth="1"/>
    <col min="2" max="2" width="16.28515625" style="6" customWidth="1"/>
    <col min="3" max="3" width="17.85546875" style="6" customWidth="1"/>
    <col min="4" max="4" width="13.42578125" style="6" customWidth="1"/>
    <col min="5" max="5" width="15.28515625" style="6" customWidth="1"/>
    <col min="6" max="6" width="15.140625" style="6" customWidth="1"/>
    <col min="7" max="7" width="14.42578125" style="6" customWidth="1"/>
    <col min="8" max="8" width="15.85546875" style="6" customWidth="1"/>
    <col min="9" max="9" width="13.140625" style="6" customWidth="1"/>
    <col min="10" max="10" width="11.42578125" style="6" customWidth="1"/>
    <col min="11" max="11" width="14.85546875" style="6" customWidth="1"/>
    <col min="12" max="12" width="9.28515625" style="6" customWidth="1"/>
    <col min="13" max="13" width="17.28515625" style="6" customWidth="1"/>
    <col min="14" max="14" width="19.5703125" style="6" customWidth="1"/>
    <col min="15" max="15" width="16" style="6" customWidth="1"/>
    <col min="16" max="16" width="9.140625" style="6"/>
    <col min="17" max="17" width="11.140625" style="6" hidden="1" customWidth="1"/>
    <col min="18" max="18" width="8.28515625" style="6" hidden="1" customWidth="1"/>
    <col min="19" max="19" width="10.42578125" style="6" hidden="1" customWidth="1"/>
    <col min="20" max="21" width="9.140625" style="6" customWidth="1"/>
    <col min="22" max="22" width="9.140625" style="6" hidden="1" customWidth="1"/>
    <col min="23" max="23" width="0" style="6" hidden="1" customWidth="1"/>
    <col min="24" max="16384" width="9.140625" style="6"/>
  </cols>
  <sheetData>
    <row r="1" spans="1:22" ht="15.75" customHeight="1" x14ac:dyDescent="0.25">
      <c r="A1" s="504" t="str">
        <f>'A Summary'!K20</f>
        <v xml:space="preserve">Sector summary of all providers </v>
      </c>
      <c r="B1" s="504"/>
      <c r="C1" s="504"/>
      <c r="D1" s="504"/>
      <c r="E1" s="504"/>
      <c r="F1" s="504"/>
      <c r="G1" s="504"/>
      <c r="H1" s="504"/>
      <c r="I1" s="504"/>
      <c r="J1" s="504"/>
      <c r="K1" s="53"/>
      <c r="M1" s="14"/>
      <c r="N1" s="14"/>
      <c r="O1" s="53"/>
    </row>
    <row r="2" spans="1:22" ht="15" customHeight="1" x14ac:dyDescent="0.2">
      <c r="B2" s="7"/>
      <c r="C2" s="7"/>
      <c r="E2" s="14"/>
      <c r="F2" s="14"/>
      <c r="G2" s="14"/>
      <c r="H2" s="14"/>
      <c r="K2" s="53"/>
    </row>
    <row r="3" spans="1:22" ht="22.7" customHeight="1" thickBot="1" x14ac:dyDescent="0.25">
      <c r="A3" s="54" t="s">
        <v>240</v>
      </c>
      <c r="E3" s="14"/>
      <c r="F3" s="14"/>
      <c r="G3" s="14"/>
      <c r="H3" s="14"/>
      <c r="M3" s="505" t="s">
        <v>228</v>
      </c>
      <c r="N3" s="505"/>
      <c r="O3" s="505"/>
    </row>
    <row r="4" spans="1:22" s="56" customFormat="1" ht="93.75" customHeight="1" x14ac:dyDescent="0.2">
      <c r="A4" s="348" t="s">
        <v>13</v>
      </c>
      <c r="B4" s="348" t="s">
        <v>0</v>
      </c>
      <c r="C4" s="120" t="s">
        <v>5</v>
      </c>
      <c r="D4" s="349" t="s">
        <v>221</v>
      </c>
      <c r="E4" s="346" t="s">
        <v>232</v>
      </c>
      <c r="F4" s="346" t="s">
        <v>222</v>
      </c>
      <c r="G4" s="346" t="s">
        <v>223</v>
      </c>
      <c r="H4" s="346" t="s">
        <v>215</v>
      </c>
      <c r="I4" s="346" t="s">
        <v>39</v>
      </c>
      <c r="J4" s="346" t="s">
        <v>241</v>
      </c>
      <c r="K4" s="346" t="s">
        <v>202</v>
      </c>
      <c r="M4" s="346" t="s">
        <v>274</v>
      </c>
      <c r="N4" s="346" t="s">
        <v>242</v>
      </c>
      <c r="O4" s="346" t="s">
        <v>202</v>
      </c>
      <c r="Q4" s="19" t="s">
        <v>29</v>
      </c>
      <c r="R4" s="19" t="s">
        <v>30</v>
      </c>
      <c r="S4" s="19" t="s">
        <v>31</v>
      </c>
    </row>
    <row r="5" spans="1:22" x14ac:dyDescent="0.2">
      <c r="A5" s="57" t="s">
        <v>7</v>
      </c>
      <c r="B5" s="57" t="s">
        <v>203</v>
      </c>
      <c r="C5" s="38" t="s">
        <v>6</v>
      </c>
      <c r="D5" s="58">
        <v>24059.58</v>
      </c>
      <c r="E5" s="363">
        <v>0</v>
      </c>
      <c r="F5" s="363">
        <v>0</v>
      </c>
      <c r="G5" s="59">
        <v>105</v>
      </c>
      <c r="H5" s="60">
        <v>-32.983602036431002</v>
      </c>
      <c r="I5" s="60">
        <v>743</v>
      </c>
      <c r="J5" s="60">
        <v>24874.5963979636</v>
      </c>
      <c r="K5" s="61">
        <v>241781077</v>
      </c>
      <c r="M5" s="60">
        <v>553</v>
      </c>
      <c r="N5" s="60">
        <v>658</v>
      </c>
      <c r="O5" s="61">
        <v>6395760</v>
      </c>
      <c r="Q5" s="62" t="s">
        <v>7</v>
      </c>
      <c r="R5" s="62" t="s">
        <v>2</v>
      </c>
      <c r="S5" s="62" t="s">
        <v>6</v>
      </c>
      <c r="T5" s="63"/>
      <c r="V5" s="7"/>
    </row>
    <row r="6" spans="1:22" x14ac:dyDescent="0.2">
      <c r="A6" s="40"/>
      <c r="B6" s="40"/>
      <c r="C6" s="38" t="str">
        <f>$V$18</f>
        <v>PGT (Masters' loan)</v>
      </c>
      <c r="D6" s="64">
        <v>1073.5899999999999</v>
      </c>
      <c r="E6" s="364">
        <v>0</v>
      </c>
      <c r="F6" s="364">
        <v>0</v>
      </c>
      <c r="G6" s="364">
        <v>0</v>
      </c>
      <c r="H6" s="364">
        <v>0</v>
      </c>
      <c r="I6" s="65">
        <v>0</v>
      </c>
      <c r="J6" s="65">
        <v>1073.5899999999999</v>
      </c>
      <c r="K6" s="66">
        <v>10435295</v>
      </c>
      <c r="M6" s="364">
        <v>0</v>
      </c>
      <c r="N6" s="364">
        <v>0</v>
      </c>
      <c r="O6" s="377">
        <v>0</v>
      </c>
      <c r="Q6" s="62" t="s">
        <v>7</v>
      </c>
      <c r="R6" s="62" t="s">
        <v>2</v>
      </c>
      <c r="S6" s="62" t="s">
        <v>44</v>
      </c>
      <c r="T6" s="63"/>
    </row>
    <row r="7" spans="1:22" x14ac:dyDescent="0.2">
      <c r="A7" s="40"/>
      <c r="B7" s="67"/>
      <c r="C7" s="68" t="str">
        <f>$V$19</f>
        <v>PGT (Other)</v>
      </c>
      <c r="D7" s="69">
        <v>235.28</v>
      </c>
      <c r="E7" s="365">
        <v>0</v>
      </c>
      <c r="F7" s="365">
        <v>0</v>
      </c>
      <c r="G7" s="365">
        <v>0</v>
      </c>
      <c r="H7" s="368">
        <v>0</v>
      </c>
      <c r="I7" s="70">
        <v>0</v>
      </c>
      <c r="J7" s="70">
        <v>235.28</v>
      </c>
      <c r="K7" s="71">
        <v>2286922</v>
      </c>
      <c r="M7" s="365">
        <v>0</v>
      </c>
      <c r="N7" s="365">
        <v>0</v>
      </c>
      <c r="O7" s="378">
        <v>0</v>
      </c>
      <c r="Q7" s="62" t="s">
        <v>7</v>
      </c>
      <c r="R7" s="62" t="s">
        <v>2</v>
      </c>
      <c r="S7" s="62" t="s">
        <v>45</v>
      </c>
      <c r="T7" s="63"/>
    </row>
    <row r="8" spans="1:22" x14ac:dyDescent="0.2">
      <c r="A8" s="40"/>
      <c r="B8" s="72" t="s">
        <v>207</v>
      </c>
      <c r="C8" s="73" t="s">
        <v>6</v>
      </c>
      <c r="D8" s="74">
        <v>18.41</v>
      </c>
      <c r="E8" s="366">
        <v>0</v>
      </c>
      <c r="F8" s="366">
        <v>0</v>
      </c>
      <c r="G8" s="75">
        <v>0.15</v>
      </c>
      <c r="H8" s="369">
        <v>0</v>
      </c>
      <c r="I8" s="76">
        <v>0</v>
      </c>
      <c r="J8" s="76">
        <v>18.559999999999999</v>
      </c>
      <c r="K8" s="77">
        <v>180404</v>
      </c>
      <c r="M8" s="76">
        <v>0.81</v>
      </c>
      <c r="N8" s="76">
        <v>0.96</v>
      </c>
      <c r="O8" s="77">
        <v>9331</v>
      </c>
      <c r="Q8" s="62" t="s">
        <v>7</v>
      </c>
      <c r="R8" s="62" t="s">
        <v>1</v>
      </c>
      <c r="S8" s="62" t="s">
        <v>6</v>
      </c>
      <c r="T8" s="63"/>
    </row>
    <row r="9" spans="1:22" x14ac:dyDescent="0.2">
      <c r="A9" s="40"/>
      <c r="B9" s="40"/>
      <c r="C9" s="38" t="str">
        <f>$V$18</f>
        <v>PGT (Masters' loan)</v>
      </c>
      <c r="D9" s="64">
        <v>318.35000000000002</v>
      </c>
      <c r="E9" s="364">
        <v>0</v>
      </c>
      <c r="F9" s="364">
        <v>0</v>
      </c>
      <c r="G9" s="364">
        <v>0</v>
      </c>
      <c r="H9" s="370">
        <v>0</v>
      </c>
      <c r="I9" s="65">
        <v>0</v>
      </c>
      <c r="J9" s="65">
        <v>318.35000000000002</v>
      </c>
      <c r="K9" s="66">
        <v>3094362</v>
      </c>
      <c r="M9" s="364">
        <v>0</v>
      </c>
      <c r="N9" s="364">
        <v>0</v>
      </c>
      <c r="O9" s="377">
        <v>0</v>
      </c>
      <c r="Q9" s="62" t="s">
        <v>7</v>
      </c>
      <c r="R9" s="62" t="s">
        <v>1</v>
      </c>
      <c r="S9" s="62" t="s">
        <v>44</v>
      </c>
      <c r="T9" s="63"/>
    </row>
    <row r="10" spans="1:22" x14ac:dyDescent="0.2">
      <c r="A10" s="78"/>
      <c r="B10" s="78"/>
      <c r="C10" s="79" t="str">
        <f>$V$19</f>
        <v>PGT (Other)</v>
      </c>
      <c r="D10" s="80">
        <v>189.42</v>
      </c>
      <c r="E10" s="367">
        <v>0</v>
      </c>
      <c r="F10" s="367">
        <v>0</v>
      </c>
      <c r="G10" s="367">
        <v>0</v>
      </c>
      <c r="H10" s="371">
        <v>0</v>
      </c>
      <c r="I10" s="81">
        <v>0</v>
      </c>
      <c r="J10" s="81">
        <v>189.42</v>
      </c>
      <c r="K10" s="82">
        <v>1841164</v>
      </c>
      <c r="M10" s="367">
        <v>0</v>
      </c>
      <c r="N10" s="367">
        <v>0</v>
      </c>
      <c r="O10" s="379">
        <v>0</v>
      </c>
      <c r="Q10" s="62" t="s">
        <v>7</v>
      </c>
      <c r="R10" s="62" t="s">
        <v>1</v>
      </c>
      <c r="S10" s="62" t="s">
        <v>45</v>
      </c>
      <c r="T10" s="63"/>
    </row>
    <row r="11" spans="1:22" x14ac:dyDescent="0.2">
      <c r="A11" s="57" t="s">
        <v>8</v>
      </c>
      <c r="B11" s="57" t="s">
        <v>203</v>
      </c>
      <c r="C11" s="38" t="s">
        <v>6</v>
      </c>
      <c r="D11" s="83">
        <v>218542.94</v>
      </c>
      <c r="E11" s="84">
        <v>745</v>
      </c>
      <c r="F11" s="372">
        <v>0</v>
      </c>
      <c r="G11" s="372">
        <v>0</v>
      </c>
      <c r="H11" s="84">
        <v>-21.0420816012446</v>
      </c>
      <c r="I11" s="84">
        <v>872</v>
      </c>
      <c r="J11" s="84">
        <v>220138.89791839899</v>
      </c>
      <c r="K11" s="85">
        <v>320962516</v>
      </c>
      <c r="M11" s="84">
        <v>21145</v>
      </c>
      <c r="N11" s="84">
        <v>21890</v>
      </c>
      <c r="O11" s="85">
        <v>31915620</v>
      </c>
      <c r="Q11" s="62" t="s">
        <v>8</v>
      </c>
      <c r="R11" s="62" t="s">
        <v>2</v>
      </c>
      <c r="S11" s="62" t="s">
        <v>6</v>
      </c>
      <c r="T11" s="63"/>
    </row>
    <row r="12" spans="1:22" x14ac:dyDescent="0.2">
      <c r="A12" s="40"/>
      <c r="B12" s="40"/>
      <c r="C12" s="38" t="str">
        <f>$V$17</f>
        <v>PGT (UG fee)</v>
      </c>
      <c r="D12" s="64">
        <v>2478</v>
      </c>
      <c r="E12" s="364">
        <v>0</v>
      </c>
      <c r="F12" s="65">
        <v>55</v>
      </c>
      <c r="G12" s="364">
        <v>0</v>
      </c>
      <c r="H12" s="370">
        <v>0</v>
      </c>
      <c r="I12" s="65">
        <v>0</v>
      </c>
      <c r="J12" s="65">
        <v>2533</v>
      </c>
      <c r="K12" s="66">
        <v>3693114</v>
      </c>
      <c r="M12" s="65">
        <v>2419</v>
      </c>
      <c r="N12" s="65">
        <v>2474</v>
      </c>
      <c r="O12" s="66">
        <v>3607092</v>
      </c>
      <c r="Q12" s="62" t="s">
        <v>8</v>
      </c>
      <c r="R12" s="62" t="s">
        <v>2</v>
      </c>
      <c r="S12" s="62" t="s">
        <v>33</v>
      </c>
    </row>
    <row r="13" spans="1:22" x14ac:dyDescent="0.2">
      <c r="A13" s="40"/>
      <c r="B13" s="40"/>
      <c r="C13" s="38" t="str">
        <f>$V$18</f>
        <v>PGT (Masters' loan)</v>
      </c>
      <c r="D13" s="64">
        <v>9606.52</v>
      </c>
      <c r="E13" s="364">
        <v>0</v>
      </c>
      <c r="F13" s="364">
        <v>0</v>
      </c>
      <c r="G13" s="364">
        <v>0</v>
      </c>
      <c r="H13" s="370">
        <v>0</v>
      </c>
      <c r="I13" s="65">
        <v>0</v>
      </c>
      <c r="J13" s="65">
        <v>9606.52</v>
      </c>
      <c r="K13" s="66">
        <v>14006305</v>
      </c>
      <c r="M13" s="364">
        <v>0</v>
      </c>
      <c r="N13" s="364">
        <v>0</v>
      </c>
      <c r="O13" s="377">
        <v>0</v>
      </c>
      <c r="Q13" s="62" t="s">
        <v>8</v>
      </c>
      <c r="R13" s="62" t="s">
        <v>2</v>
      </c>
      <c r="S13" s="62" t="s">
        <v>44</v>
      </c>
    </row>
    <row r="14" spans="1:22" x14ac:dyDescent="0.2">
      <c r="A14" s="40"/>
      <c r="B14" s="67"/>
      <c r="C14" s="68" t="str">
        <f>$V$19</f>
        <v>PGT (Other)</v>
      </c>
      <c r="D14" s="69">
        <v>555.37</v>
      </c>
      <c r="E14" s="365">
        <v>0</v>
      </c>
      <c r="F14" s="365">
        <v>0</v>
      </c>
      <c r="G14" s="365">
        <v>0</v>
      </c>
      <c r="H14" s="368">
        <v>0</v>
      </c>
      <c r="I14" s="70">
        <v>0</v>
      </c>
      <c r="J14" s="70">
        <v>555.37</v>
      </c>
      <c r="K14" s="71">
        <v>809730</v>
      </c>
      <c r="M14" s="365">
        <v>0</v>
      </c>
      <c r="N14" s="365">
        <v>0</v>
      </c>
      <c r="O14" s="378">
        <v>0</v>
      </c>
      <c r="Q14" s="62" t="s">
        <v>8</v>
      </c>
      <c r="R14" s="62" t="s">
        <v>2</v>
      </c>
      <c r="S14" s="62" t="s">
        <v>45</v>
      </c>
    </row>
    <row r="15" spans="1:22" x14ac:dyDescent="0.2">
      <c r="A15" s="40"/>
      <c r="B15" s="72" t="s">
        <v>207</v>
      </c>
      <c r="C15" s="73" t="s">
        <v>6</v>
      </c>
      <c r="D15" s="74">
        <v>15910.33</v>
      </c>
      <c r="E15" s="76">
        <v>155.41</v>
      </c>
      <c r="F15" s="366">
        <v>0</v>
      </c>
      <c r="G15" s="366">
        <v>0</v>
      </c>
      <c r="H15" s="369">
        <v>0</v>
      </c>
      <c r="I15" s="76">
        <v>18</v>
      </c>
      <c r="J15" s="76">
        <v>16083.74</v>
      </c>
      <c r="K15" s="77">
        <v>23450099</v>
      </c>
      <c r="M15" s="76">
        <v>291.70999999999998</v>
      </c>
      <c r="N15" s="76">
        <v>447.12</v>
      </c>
      <c r="O15" s="77">
        <v>651902</v>
      </c>
      <c r="Q15" s="62" t="s">
        <v>8</v>
      </c>
      <c r="R15" s="62" t="s">
        <v>1</v>
      </c>
      <c r="S15" s="62" t="s">
        <v>6</v>
      </c>
    </row>
    <row r="16" spans="1:22" x14ac:dyDescent="0.2">
      <c r="A16" s="40"/>
      <c r="B16" s="40"/>
      <c r="C16" s="38" t="str">
        <f>$V$17</f>
        <v>PGT (UG fee)</v>
      </c>
      <c r="D16" s="64">
        <v>25.35</v>
      </c>
      <c r="E16" s="364">
        <v>0</v>
      </c>
      <c r="F16" s="65">
        <v>16.34</v>
      </c>
      <c r="G16" s="364">
        <v>0</v>
      </c>
      <c r="H16" s="370">
        <v>0</v>
      </c>
      <c r="I16" s="65">
        <v>0</v>
      </c>
      <c r="J16" s="65">
        <v>41.69</v>
      </c>
      <c r="K16" s="66">
        <v>60786</v>
      </c>
      <c r="M16" s="65">
        <v>3.81</v>
      </c>
      <c r="N16" s="65">
        <v>20.149999999999999</v>
      </c>
      <c r="O16" s="66">
        <v>29381</v>
      </c>
      <c r="Q16" s="62" t="s">
        <v>8</v>
      </c>
      <c r="R16" s="62" t="s">
        <v>1</v>
      </c>
      <c r="S16" s="62" t="s">
        <v>33</v>
      </c>
      <c r="V16" s="7" t="s">
        <v>67</v>
      </c>
    </row>
    <row r="17" spans="1:22" x14ac:dyDescent="0.2">
      <c r="A17" s="40"/>
      <c r="B17" s="40"/>
      <c r="C17" s="38" t="str">
        <f>$V$18</f>
        <v>PGT (Masters' loan)</v>
      </c>
      <c r="D17" s="64">
        <v>2425.13</v>
      </c>
      <c r="E17" s="364">
        <v>0</v>
      </c>
      <c r="F17" s="364">
        <v>0</v>
      </c>
      <c r="G17" s="364">
        <v>0</v>
      </c>
      <c r="H17" s="370">
        <v>0</v>
      </c>
      <c r="I17" s="65">
        <v>0</v>
      </c>
      <c r="J17" s="65">
        <v>2425.13</v>
      </c>
      <c r="K17" s="66">
        <v>3535840</v>
      </c>
      <c r="M17" s="364">
        <v>0</v>
      </c>
      <c r="N17" s="364">
        <v>0</v>
      </c>
      <c r="O17" s="377">
        <v>0</v>
      </c>
      <c r="Q17" s="62" t="s">
        <v>8</v>
      </c>
      <c r="R17" s="62" t="s">
        <v>1</v>
      </c>
      <c r="S17" s="62" t="s">
        <v>44</v>
      </c>
      <c r="V17" s="6" t="s">
        <v>218</v>
      </c>
    </row>
    <row r="18" spans="1:22" x14ac:dyDescent="0.2">
      <c r="A18" s="78"/>
      <c r="B18" s="78"/>
      <c r="C18" s="79" t="str">
        <f>$V$19</f>
        <v>PGT (Other)</v>
      </c>
      <c r="D18" s="80">
        <v>2236.02</v>
      </c>
      <c r="E18" s="367">
        <v>0</v>
      </c>
      <c r="F18" s="367">
        <v>0</v>
      </c>
      <c r="G18" s="367">
        <v>0</v>
      </c>
      <c r="H18" s="371">
        <v>0</v>
      </c>
      <c r="I18" s="81">
        <v>0</v>
      </c>
      <c r="J18" s="81">
        <v>2236.02</v>
      </c>
      <c r="K18" s="82">
        <v>3260117</v>
      </c>
      <c r="M18" s="367">
        <v>0</v>
      </c>
      <c r="N18" s="367">
        <v>0</v>
      </c>
      <c r="O18" s="379">
        <v>0</v>
      </c>
      <c r="Q18" s="62" t="s">
        <v>8</v>
      </c>
      <c r="R18" s="62" t="s">
        <v>1</v>
      </c>
      <c r="S18" s="62" t="s">
        <v>45</v>
      </c>
      <c r="V18" s="6" t="s">
        <v>225</v>
      </c>
    </row>
    <row r="19" spans="1:22" x14ac:dyDescent="0.2">
      <c r="A19" s="57" t="s">
        <v>26</v>
      </c>
      <c r="B19" s="57" t="s">
        <v>203</v>
      </c>
      <c r="C19" s="38" t="s">
        <v>6</v>
      </c>
      <c r="D19" s="83">
        <v>229480.61</v>
      </c>
      <c r="E19" s="84">
        <v>1822</v>
      </c>
      <c r="F19" s="372">
        <v>0</v>
      </c>
      <c r="G19" s="372">
        <v>0</v>
      </c>
      <c r="H19" s="375">
        <v>0</v>
      </c>
      <c r="I19" s="84">
        <v>0</v>
      </c>
      <c r="J19" s="84">
        <v>231302.61</v>
      </c>
      <c r="K19" s="85">
        <v>56206546</v>
      </c>
      <c r="L19" s="14"/>
      <c r="M19" s="84">
        <v>42103</v>
      </c>
      <c r="N19" s="84">
        <v>43925</v>
      </c>
      <c r="O19" s="85">
        <v>10673775</v>
      </c>
      <c r="P19" s="14"/>
      <c r="Q19" s="62" t="s">
        <v>26</v>
      </c>
      <c r="R19" s="62" t="s">
        <v>2</v>
      </c>
      <c r="S19" s="62" t="s">
        <v>6</v>
      </c>
      <c r="V19" s="6" t="s">
        <v>226</v>
      </c>
    </row>
    <row r="20" spans="1:22" x14ac:dyDescent="0.2">
      <c r="A20" s="40"/>
      <c r="B20" s="40"/>
      <c r="C20" s="38" t="str">
        <f>$V$17</f>
        <v>PGT (UG fee)</v>
      </c>
      <c r="D20" s="64">
        <v>2215</v>
      </c>
      <c r="E20" s="364">
        <v>0</v>
      </c>
      <c r="F20" s="65">
        <v>129</v>
      </c>
      <c r="G20" s="364">
        <v>0</v>
      </c>
      <c r="H20" s="370">
        <v>0</v>
      </c>
      <c r="I20" s="65">
        <v>0</v>
      </c>
      <c r="J20" s="65">
        <v>2344</v>
      </c>
      <c r="K20" s="66">
        <v>569592</v>
      </c>
      <c r="L20" s="14"/>
      <c r="M20" s="65">
        <v>2154</v>
      </c>
      <c r="N20" s="65">
        <v>2283</v>
      </c>
      <c r="O20" s="66">
        <v>554769</v>
      </c>
      <c r="P20" s="14"/>
      <c r="Q20" s="62" t="s">
        <v>26</v>
      </c>
      <c r="R20" s="62" t="s">
        <v>2</v>
      </c>
      <c r="S20" s="62" t="s">
        <v>33</v>
      </c>
    </row>
    <row r="21" spans="1:22" x14ac:dyDescent="0.2">
      <c r="A21" s="40"/>
      <c r="B21" s="40"/>
      <c r="C21" s="38" t="str">
        <f>$V$18</f>
        <v>PGT (Masters' loan)</v>
      </c>
      <c r="D21" s="64">
        <v>10904.35</v>
      </c>
      <c r="E21" s="364">
        <v>0</v>
      </c>
      <c r="F21" s="364">
        <v>0</v>
      </c>
      <c r="G21" s="364">
        <v>0</v>
      </c>
      <c r="H21" s="370">
        <v>0</v>
      </c>
      <c r="I21" s="65">
        <v>0</v>
      </c>
      <c r="J21" s="65">
        <v>10904.35</v>
      </c>
      <c r="K21" s="66">
        <v>2649764</v>
      </c>
      <c r="L21" s="14"/>
      <c r="M21" s="364">
        <v>0</v>
      </c>
      <c r="N21" s="364">
        <v>0</v>
      </c>
      <c r="O21" s="377">
        <v>0</v>
      </c>
      <c r="P21" s="14"/>
      <c r="Q21" s="62" t="s">
        <v>26</v>
      </c>
      <c r="R21" s="62" t="s">
        <v>2</v>
      </c>
      <c r="S21" s="62" t="s">
        <v>44</v>
      </c>
    </row>
    <row r="22" spans="1:22" x14ac:dyDescent="0.2">
      <c r="A22" s="40"/>
      <c r="B22" s="67"/>
      <c r="C22" s="68" t="str">
        <f>$V$19</f>
        <v>PGT (Other)</v>
      </c>
      <c r="D22" s="69">
        <v>313</v>
      </c>
      <c r="E22" s="365">
        <v>0</v>
      </c>
      <c r="F22" s="365">
        <v>0</v>
      </c>
      <c r="G22" s="365">
        <v>0</v>
      </c>
      <c r="H22" s="368">
        <v>0</v>
      </c>
      <c r="I22" s="70">
        <v>0</v>
      </c>
      <c r="J22" s="70">
        <v>313</v>
      </c>
      <c r="K22" s="71">
        <v>76059</v>
      </c>
      <c r="L22" s="14"/>
      <c r="M22" s="365">
        <v>0</v>
      </c>
      <c r="N22" s="365">
        <v>0</v>
      </c>
      <c r="O22" s="378">
        <v>0</v>
      </c>
      <c r="P22" s="14"/>
      <c r="Q22" s="62" t="s">
        <v>26</v>
      </c>
      <c r="R22" s="62" t="s">
        <v>2</v>
      </c>
      <c r="S22" s="62" t="s">
        <v>45</v>
      </c>
    </row>
    <row r="23" spans="1:22" x14ac:dyDescent="0.2">
      <c r="A23" s="40"/>
      <c r="B23" s="72" t="s">
        <v>207</v>
      </c>
      <c r="C23" s="73" t="s">
        <v>6</v>
      </c>
      <c r="D23" s="74">
        <v>6845.19</v>
      </c>
      <c r="E23" s="76">
        <v>274.38</v>
      </c>
      <c r="F23" s="366">
        <v>0</v>
      </c>
      <c r="G23" s="366">
        <v>0</v>
      </c>
      <c r="H23" s="369">
        <v>0</v>
      </c>
      <c r="I23" s="76">
        <v>0</v>
      </c>
      <c r="J23" s="76">
        <v>7119.57</v>
      </c>
      <c r="K23" s="77">
        <v>1730073</v>
      </c>
      <c r="L23" s="14"/>
      <c r="M23" s="76">
        <v>764.89</v>
      </c>
      <c r="N23" s="76">
        <v>1039.27</v>
      </c>
      <c r="O23" s="77">
        <v>252544</v>
      </c>
      <c r="P23" s="14"/>
      <c r="Q23" s="62" t="s">
        <v>26</v>
      </c>
      <c r="R23" s="62" t="s">
        <v>1</v>
      </c>
      <c r="S23" s="62" t="s">
        <v>6</v>
      </c>
    </row>
    <row r="24" spans="1:22" x14ac:dyDescent="0.2">
      <c r="A24" s="40"/>
      <c r="B24" s="40"/>
      <c r="C24" s="38" t="str">
        <f>$V$17</f>
        <v>PGT (UG fee)</v>
      </c>
      <c r="D24" s="64">
        <v>9.4</v>
      </c>
      <c r="E24" s="364">
        <v>0</v>
      </c>
      <c r="F24" s="65">
        <v>26.55</v>
      </c>
      <c r="G24" s="364">
        <v>0</v>
      </c>
      <c r="H24" s="370">
        <v>0</v>
      </c>
      <c r="I24" s="65">
        <v>0</v>
      </c>
      <c r="J24" s="65">
        <v>35.950000000000003</v>
      </c>
      <c r="K24" s="66">
        <v>8737</v>
      </c>
      <c r="L24" s="14"/>
      <c r="M24" s="65">
        <v>9.4</v>
      </c>
      <c r="N24" s="65">
        <v>35.950000000000003</v>
      </c>
      <c r="O24" s="66">
        <v>8737</v>
      </c>
      <c r="P24" s="14"/>
      <c r="Q24" s="62" t="s">
        <v>26</v>
      </c>
      <c r="R24" s="62" t="s">
        <v>1</v>
      </c>
      <c r="S24" s="62" t="s">
        <v>33</v>
      </c>
    </row>
    <row r="25" spans="1:22" x14ac:dyDescent="0.2">
      <c r="A25" s="40"/>
      <c r="B25" s="40"/>
      <c r="C25" s="38" t="str">
        <f>$V$18</f>
        <v>PGT (Masters' loan)</v>
      </c>
      <c r="D25" s="64">
        <v>2563.79</v>
      </c>
      <c r="E25" s="364">
        <v>0</v>
      </c>
      <c r="F25" s="364">
        <v>0</v>
      </c>
      <c r="G25" s="364">
        <v>0</v>
      </c>
      <c r="H25" s="370">
        <v>0</v>
      </c>
      <c r="I25" s="65">
        <v>0</v>
      </c>
      <c r="J25" s="65">
        <v>2563.79</v>
      </c>
      <c r="K25" s="66">
        <v>623001</v>
      </c>
      <c r="L25" s="14"/>
      <c r="M25" s="364">
        <v>0</v>
      </c>
      <c r="N25" s="364">
        <v>0</v>
      </c>
      <c r="O25" s="377">
        <v>0</v>
      </c>
      <c r="P25" s="14"/>
      <c r="Q25" s="62" t="s">
        <v>26</v>
      </c>
      <c r="R25" s="62" t="s">
        <v>1</v>
      </c>
      <c r="S25" s="62" t="s">
        <v>44</v>
      </c>
    </row>
    <row r="26" spans="1:22" x14ac:dyDescent="0.2">
      <c r="A26" s="78"/>
      <c r="B26" s="78"/>
      <c r="C26" s="79" t="str">
        <f>$V$19</f>
        <v>PGT (Other)</v>
      </c>
      <c r="D26" s="80">
        <v>345.04</v>
      </c>
      <c r="E26" s="367">
        <v>0</v>
      </c>
      <c r="F26" s="367">
        <v>0</v>
      </c>
      <c r="G26" s="367">
        <v>0</v>
      </c>
      <c r="H26" s="371">
        <v>0</v>
      </c>
      <c r="I26" s="81">
        <v>0</v>
      </c>
      <c r="J26" s="81">
        <v>345.04</v>
      </c>
      <c r="K26" s="82">
        <v>83845</v>
      </c>
      <c r="L26" s="14"/>
      <c r="M26" s="367">
        <v>0</v>
      </c>
      <c r="N26" s="367">
        <v>0</v>
      </c>
      <c r="O26" s="379">
        <v>0</v>
      </c>
      <c r="P26" s="14"/>
      <c r="Q26" s="62" t="s">
        <v>26</v>
      </c>
      <c r="R26" s="62" t="s">
        <v>1</v>
      </c>
      <c r="S26" s="62" t="s">
        <v>45</v>
      </c>
    </row>
    <row r="27" spans="1:22" x14ac:dyDescent="0.2">
      <c r="A27" s="57" t="s">
        <v>27</v>
      </c>
      <c r="B27" s="57" t="s">
        <v>203</v>
      </c>
      <c r="C27" s="38" t="s">
        <v>6</v>
      </c>
      <c r="D27" s="83">
        <v>186699.87</v>
      </c>
      <c r="E27" s="372">
        <v>0</v>
      </c>
      <c r="F27" s="372">
        <v>0</v>
      </c>
      <c r="G27" s="372">
        <v>0</v>
      </c>
      <c r="H27" s="375">
        <v>0</v>
      </c>
      <c r="I27" s="375">
        <v>0</v>
      </c>
      <c r="J27" s="375">
        <v>0</v>
      </c>
      <c r="K27" s="375">
        <v>0</v>
      </c>
      <c r="L27" s="14"/>
      <c r="M27" s="372">
        <v>0</v>
      </c>
      <c r="N27" s="372">
        <v>0</v>
      </c>
      <c r="O27" s="375">
        <v>0</v>
      </c>
      <c r="P27" s="14"/>
      <c r="Q27" s="62" t="s">
        <v>27</v>
      </c>
      <c r="R27" s="62" t="s">
        <v>2</v>
      </c>
      <c r="S27" s="62" t="s">
        <v>6</v>
      </c>
    </row>
    <row r="28" spans="1:22" x14ac:dyDescent="0.2">
      <c r="A28" s="40"/>
      <c r="B28" s="40"/>
      <c r="C28" s="38" t="str">
        <f>$V$17</f>
        <v>PGT (UG fee)</v>
      </c>
      <c r="D28" s="64">
        <v>2308.4699999999998</v>
      </c>
      <c r="E28" s="364">
        <v>0</v>
      </c>
      <c r="F28" s="364">
        <v>0</v>
      </c>
      <c r="G28" s="364">
        <v>0</v>
      </c>
      <c r="H28" s="370">
        <v>0</v>
      </c>
      <c r="I28" s="370">
        <v>0</v>
      </c>
      <c r="J28" s="370">
        <v>0</v>
      </c>
      <c r="K28" s="370">
        <v>0</v>
      </c>
      <c r="L28" s="14"/>
      <c r="M28" s="364">
        <v>0</v>
      </c>
      <c r="N28" s="364">
        <v>0</v>
      </c>
      <c r="O28" s="370">
        <v>0</v>
      </c>
      <c r="P28" s="14"/>
      <c r="Q28" s="62" t="s">
        <v>27</v>
      </c>
      <c r="R28" s="62" t="s">
        <v>2</v>
      </c>
      <c r="S28" s="62" t="s">
        <v>33</v>
      </c>
    </row>
    <row r="29" spans="1:22" x14ac:dyDescent="0.2">
      <c r="A29" s="40"/>
      <c r="B29" s="40"/>
      <c r="C29" s="38" t="str">
        <f>$V$18</f>
        <v>PGT (Masters' loan)</v>
      </c>
      <c r="D29" s="64">
        <v>13194.68</v>
      </c>
      <c r="E29" s="364">
        <v>0</v>
      </c>
      <c r="F29" s="364">
        <v>0</v>
      </c>
      <c r="G29" s="364">
        <v>0</v>
      </c>
      <c r="H29" s="370">
        <v>0</v>
      </c>
      <c r="I29" s="370">
        <v>0</v>
      </c>
      <c r="J29" s="370">
        <v>0</v>
      </c>
      <c r="K29" s="370">
        <v>0</v>
      </c>
      <c r="L29" s="14"/>
      <c r="M29" s="364">
        <v>0</v>
      </c>
      <c r="N29" s="364">
        <v>0</v>
      </c>
      <c r="O29" s="370">
        <v>0</v>
      </c>
      <c r="P29" s="14"/>
      <c r="Q29" s="62" t="s">
        <v>27</v>
      </c>
      <c r="R29" s="62" t="s">
        <v>2</v>
      </c>
      <c r="S29" s="62" t="s">
        <v>44</v>
      </c>
    </row>
    <row r="30" spans="1:22" x14ac:dyDescent="0.2">
      <c r="A30" s="40"/>
      <c r="B30" s="67"/>
      <c r="C30" s="68" t="str">
        <f>$V$19</f>
        <v>PGT (Other)</v>
      </c>
      <c r="D30" s="69">
        <v>1020.97</v>
      </c>
      <c r="E30" s="365">
        <v>0</v>
      </c>
      <c r="F30" s="365">
        <v>0</v>
      </c>
      <c r="G30" s="365">
        <v>0</v>
      </c>
      <c r="H30" s="368">
        <v>0</v>
      </c>
      <c r="I30" s="368">
        <v>0</v>
      </c>
      <c r="J30" s="368">
        <v>0</v>
      </c>
      <c r="K30" s="368">
        <v>0</v>
      </c>
      <c r="L30" s="14"/>
      <c r="M30" s="365">
        <v>0</v>
      </c>
      <c r="N30" s="365">
        <v>0</v>
      </c>
      <c r="O30" s="368">
        <v>0</v>
      </c>
      <c r="P30" s="14"/>
      <c r="Q30" s="62" t="s">
        <v>27</v>
      </c>
      <c r="R30" s="62" t="s">
        <v>2</v>
      </c>
      <c r="S30" s="62" t="s">
        <v>45</v>
      </c>
    </row>
    <row r="31" spans="1:22" ht="13.7" customHeight="1" x14ac:dyDescent="0.2">
      <c r="A31" s="40"/>
      <c r="B31" s="502" t="s">
        <v>109</v>
      </c>
      <c r="C31" s="73" t="s">
        <v>6</v>
      </c>
      <c r="D31" s="74">
        <v>12372</v>
      </c>
      <c r="E31" s="366">
        <v>0</v>
      </c>
      <c r="F31" s="366">
        <v>0</v>
      </c>
      <c r="G31" s="366">
        <v>0</v>
      </c>
      <c r="H31" s="369">
        <v>0</v>
      </c>
      <c r="I31" s="369">
        <v>0</v>
      </c>
      <c r="J31" s="369">
        <v>0</v>
      </c>
      <c r="K31" s="369">
        <v>0</v>
      </c>
      <c r="L31" s="14"/>
      <c r="M31" s="366">
        <v>0</v>
      </c>
      <c r="N31" s="366">
        <v>0</v>
      </c>
      <c r="O31" s="380">
        <v>0</v>
      </c>
      <c r="P31" s="14"/>
      <c r="Q31" s="62" t="s">
        <v>27</v>
      </c>
      <c r="R31" s="62" t="s">
        <v>14</v>
      </c>
      <c r="S31" s="62" t="s">
        <v>6</v>
      </c>
    </row>
    <row r="32" spans="1:22" x14ac:dyDescent="0.2">
      <c r="A32" s="40"/>
      <c r="B32" s="503"/>
      <c r="C32" s="38" t="str">
        <f>$V$17</f>
        <v>PGT (UG fee)</v>
      </c>
      <c r="D32" s="64">
        <v>14</v>
      </c>
      <c r="E32" s="364">
        <v>0</v>
      </c>
      <c r="F32" s="364">
        <v>0</v>
      </c>
      <c r="G32" s="364">
        <v>0</v>
      </c>
      <c r="H32" s="370">
        <v>0</v>
      </c>
      <c r="I32" s="370">
        <v>0</v>
      </c>
      <c r="J32" s="370">
        <v>0</v>
      </c>
      <c r="K32" s="370">
        <v>0</v>
      </c>
      <c r="L32" s="14"/>
      <c r="M32" s="364">
        <v>0</v>
      </c>
      <c r="N32" s="364">
        <v>0</v>
      </c>
      <c r="O32" s="370">
        <v>0</v>
      </c>
      <c r="P32" s="14"/>
      <c r="Q32" s="62" t="s">
        <v>27</v>
      </c>
      <c r="R32" s="62" t="s">
        <v>14</v>
      </c>
      <c r="S32" s="62" t="s">
        <v>33</v>
      </c>
    </row>
    <row r="33" spans="1:19" x14ac:dyDescent="0.2">
      <c r="A33" s="40"/>
      <c r="B33" s="86"/>
      <c r="C33" s="38" t="str">
        <f>$V$18</f>
        <v>PGT (Masters' loan)</v>
      </c>
      <c r="D33" s="64">
        <v>8.5</v>
      </c>
      <c r="E33" s="364">
        <v>0</v>
      </c>
      <c r="F33" s="364">
        <v>0</v>
      </c>
      <c r="G33" s="364">
        <v>0</v>
      </c>
      <c r="H33" s="370">
        <v>0</v>
      </c>
      <c r="I33" s="370">
        <v>0</v>
      </c>
      <c r="J33" s="370">
        <v>0</v>
      </c>
      <c r="K33" s="370">
        <v>0</v>
      </c>
      <c r="L33" s="14"/>
      <c r="M33" s="364">
        <v>0</v>
      </c>
      <c r="N33" s="364">
        <v>0</v>
      </c>
      <c r="O33" s="370">
        <v>0</v>
      </c>
      <c r="P33" s="14"/>
      <c r="Q33" s="62" t="s">
        <v>27</v>
      </c>
      <c r="R33" s="62" t="s">
        <v>14</v>
      </c>
      <c r="S33" s="62" t="s">
        <v>44</v>
      </c>
    </row>
    <row r="34" spans="1:19" x14ac:dyDescent="0.2">
      <c r="A34" s="40"/>
      <c r="B34" s="67"/>
      <c r="C34" s="68" t="str">
        <f>$V$19</f>
        <v>PGT (Other)</v>
      </c>
      <c r="D34" s="69">
        <v>1.5</v>
      </c>
      <c r="E34" s="365">
        <v>0</v>
      </c>
      <c r="F34" s="365">
        <v>0</v>
      </c>
      <c r="G34" s="365">
        <v>0</v>
      </c>
      <c r="H34" s="368">
        <v>0</v>
      </c>
      <c r="I34" s="368">
        <v>0</v>
      </c>
      <c r="J34" s="368">
        <v>0</v>
      </c>
      <c r="K34" s="368">
        <v>0</v>
      </c>
      <c r="L34" s="14"/>
      <c r="M34" s="365">
        <v>0</v>
      </c>
      <c r="N34" s="365">
        <v>0</v>
      </c>
      <c r="O34" s="368">
        <v>0</v>
      </c>
      <c r="P34" s="14"/>
      <c r="Q34" s="62" t="s">
        <v>27</v>
      </c>
      <c r="R34" s="62" t="s">
        <v>14</v>
      </c>
      <c r="S34" s="62" t="s">
        <v>45</v>
      </c>
    </row>
    <row r="35" spans="1:19" x14ac:dyDescent="0.2">
      <c r="A35" s="40"/>
      <c r="B35" s="72" t="s">
        <v>207</v>
      </c>
      <c r="C35" s="73" t="s">
        <v>6</v>
      </c>
      <c r="D35" s="74">
        <v>21726.76</v>
      </c>
      <c r="E35" s="366">
        <v>0</v>
      </c>
      <c r="F35" s="366">
        <v>0</v>
      </c>
      <c r="G35" s="366">
        <v>0</v>
      </c>
      <c r="H35" s="369">
        <v>0</v>
      </c>
      <c r="I35" s="369">
        <v>0</v>
      </c>
      <c r="J35" s="369">
        <v>0</v>
      </c>
      <c r="K35" s="369">
        <v>0</v>
      </c>
      <c r="L35" s="14"/>
      <c r="M35" s="366">
        <v>0</v>
      </c>
      <c r="N35" s="366">
        <v>0</v>
      </c>
      <c r="O35" s="369">
        <v>0</v>
      </c>
      <c r="P35" s="14"/>
      <c r="Q35" s="62" t="s">
        <v>27</v>
      </c>
      <c r="R35" s="62" t="s">
        <v>1</v>
      </c>
      <c r="S35" s="62" t="s">
        <v>6</v>
      </c>
    </row>
    <row r="36" spans="1:19" x14ac:dyDescent="0.2">
      <c r="A36" s="40"/>
      <c r="B36" s="40"/>
      <c r="C36" s="38" t="str">
        <f>$V$17</f>
        <v>PGT (UG fee)</v>
      </c>
      <c r="D36" s="64">
        <v>585.77</v>
      </c>
      <c r="E36" s="364">
        <v>0</v>
      </c>
      <c r="F36" s="364">
        <v>0</v>
      </c>
      <c r="G36" s="364">
        <v>0</v>
      </c>
      <c r="H36" s="370">
        <v>0</v>
      </c>
      <c r="I36" s="370">
        <v>0</v>
      </c>
      <c r="J36" s="370">
        <v>0</v>
      </c>
      <c r="K36" s="370">
        <v>0</v>
      </c>
      <c r="L36" s="14"/>
      <c r="M36" s="364">
        <v>0</v>
      </c>
      <c r="N36" s="364">
        <v>0</v>
      </c>
      <c r="O36" s="370">
        <v>0</v>
      </c>
      <c r="P36" s="14"/>
      <c r="Q36" s="62" t="s">
        <v>27</v>
      </c>
      <c r="R36" s="62" t="s">
        <v>1</v>
      </c>
      <c r="S36" s="62" t="s">
        <v>33</v>
      </c>
    </row>
    <row r="37" spans="1:19" x14ac:dyDescent="0.2">
      <c r="A37" s="40"/>
      <c r="B37" s="40"/>
      <c r="C37" s="38" t="str">
        <f>$V$18</f>
        <v>PGT (Masters' loan)</v>
      </c>
      <c r="D37" s="64">
        <v>5420.55</v>
      </c>
      <c r="E37" s="364">
        <v>0</v>
      </c>
      <c r="F37" s="364">
        <v>0</v>
      </c>
      <c r="G37" s="364">
        <v>0</v>
      </c>
      <c r="H37" s="370">
        <v>0</v>
      </c>
      <c r="I37" s="370">
        <v>0</v>
      </c>
      <c r="J37" s="370">
        <v>0</v>
      </c>
      <c r="K37" s="370">
        <v>0</v>
      </c>
      <c r="L37" s="14"/>
      <c r="M37" s="364">
        <v>0</v>
      </c>
      <c r="N37" s="364">
        <v>0</v>
      </c>
      <c r="O37" s="370">
        <v>0</v>
      </c>
      <c r="P37" s="14"/>
      <c r="Q37" s="62" t="s">
        <v>27</v>
      </c>
      <c r="R37" s="62" t="s">
        <v>1</v>
      </c>
      <c r="S37" s="62" t="s">
        <v>44</v>
      </c>
    </row>
    <row r="38" spans="1:19" x14ac:dyDescent="0.2">
      <c r="A38" s="78"/>
      <c r="B38" s="78"/>
      <c r="C38" s="79" t="str">
        <f>$V$19</f>
        <v>PGT (Other)</v>
      </c>
      <c r="D38" s="80">
        <v>2839.46</v>
      </c>
      <c r="E38" s="367">
        <v>0</v>
      </c>
      <c r="F38" s="367">
        <v>0</v>
      </c>
      <c r="G38" s="367">
        <v>0</v>
      </c>
      <c r="H38" s="371">
        <v>0</v>
      </c>
      <c r="I38" s="371">
        <v>0</v>
      </c>
      <c r="J38" s="371">
        <v>0</v>
      </c>
      <c r="K38" s="371">
        <v>0</v>
      </c>
      <c r="L38" s="14"/>
      <c r="M38" s="367">
        <v>0</v>
      </c>
      <c r="N38" s="367">
        <v>0</v>
      </c>
      <c r="O38" s="371">
        <v>0</v>
      </c>
      <c r="P38" s="14"/>
      <c r="Q38" s="62" t="s">
        <v>27</v>
      </c>
      <c r="R38" s="62" t="s">
        <v>1</v>
      </c>
      <c r="S38" s="62" t="s">
        <v>45</v>
      </c>
    </row>
    <row r="39" spans="1:19" x14ac:dyDescent="0.2">
      <c r="A39" s="57" t="s">
        <v>9</v>
      </c>
      <c r="B39" s="57" t="s">
        <v>203</v>
      </c>
      <c r="C39" s="38" t="s">
        <v>6</v>
      </c>
      <c r="D39" s="83">
        <v>367779</v>
      </c>
      <c r="E39" s="372">
        <v>0</v>
      </c>
      <c r="F39" s="372">
        <v>0</v>
      </c>
      <c r="G39" s="372">
        <v>0</v>
      </c>
      <c r="H39" s="375">
        <v>0</v>
      </c>
      <c r="I39" s="375">
        <v>0</v>
      </c>
      <c r="J39" s="375">
        <v>0</v>
      </c>
      <c r="K39" s="375">
        <v>0</v>
      </c>
      <c r="L39" s="14"/>
      <c r="M39" s="372">
        <v>0</v>
      </c>
      <c r="N39" s="372">
        <v>0</v>
      </c>
      <c r="O39" s="375">
        <v>0</v>
      </c>
      <c r="P39" s="14"/>
      <c r="Q39" s="62" t="s">
        <v>9</v>
      </c>
      <c r="R39" s="62" t="s">
        <v>2</v>
      </c>
      <c r="S39" s="62" t="s">
        <v>6</v>
      </c>
    </row>
    <row r="40" spans="1:19" x14ac:dyDescent="0.2">
      <c r="A40" s="40"/>
      <c r="B40" s="40"/>
      <c r="C40" s="38" t="str">
        <f>$V$17</f>
        <v>PGT (UG fee)</v>
      </c>
      <c r="D40" s="64">
        <v>303.52999999999997</v>
      </c>
      <c r="E40" s="364">
        <v>0</v>
      </c>
      <c r="F40" s="364">
        <v>0</v>
      </c>
      <c r="G40" s="364">
        <v>0</v>
      </c>
      <c r="H40" s="370">
        <v>0</v>
      </c>
      <c r="I40" s="370">
        <v>0</v>
      </c>
      <c r="J40" s="370">
        <v>0</v>
      </c>
      <c r="K40" s="370">
        <v>0</v>
      </c>
      <c r="L40" s="14"/>
      <c r="M40" s="364">
        <v>0</v>
      </c>
      <c r="N40" s="364">
        <v>0</v>
      </c>
      <c r="O40" s="370">
        <v>0</v>
      </c>
      <c r="P40" s="14"/>
      <c r="Q40" s="62" t="s">
        <v>9</v>
      </c>
      <c r="R40" s="62" t="s">
        <v>2</v>
      </c>
      <c r="S40" s="62" t="s">
        <v>33</v>
      </c>
    </row>
    <row r="41" spans="1:19" x14ac:dyDescent="0.2">
      <c r="A41" s="40"/>
      <c r="B41" s="40"/>
      <c r="C41" s="38" t="str">
        <f>$V$18</f>
        <v>PGT (Masters' loan)</v>
      </c>
      <c r="D41" s="64">
        <v>27302.86</v>
      </c>
      <c r="E41" s="364">
        <v>0</v>
      </c>
      <c r="F41" s="364">
        <v>0</v>
      </c>
      <c r="G41" s="364">
        <v>0</v>
      </c>
      <c r="H41" s="370">
        <v>0</v>
      </c>
      <c r="I41" s="370">
        <v>0</v>
      </c>
      <c r="J41" s="370">
        <v>0</v>
      </c>
      <c r="K41" s="370">
        <v>0</v>
      </c>
      <c r="L41" s="14"/>
      <c r="M41" s="364">
        <v>0</v>
      </c>
      <c r="N41" s="364">
        <v>0</v>
      </c>
      <c r="O41" s="370">
        <v>0</v>
      </c>
      <c r="P41" s="14"/>
      <c r="Q41" s="62" t="s">
        <v>9</v>
      </c>
      <c r="R41" s="62" t="s">
        <v>2</v>
      </c>
      <c r="S41" s="62" t="s">
        <v>44</v>
      </c>
    </row>
    <row r="42" spans="1:19" x14ac:dyDescent="0.2">
      <c r="A42" s="40"/>
      <c r="B42" s="67"/>
      <c r="C42" s="68" t="str">
        <f>$V$19</f>
        <v>PGT (Other)</v>
      </c>
      <c r="D42" s="69">
        <v>1656.38</v>
      </c>
      <c r="E42" s="365">
        <v>0</v>
      </c>
      <c r="F42" s="365">
        <v>0</v>
      </c>
      <c r="G42" s="365">
        <v>0</v>
      </c>
      <c r="H42" s="368">
        <v>0</v>
      </c>
      <c r="I42" s="368">
        <v>0</v>
      </c>
      <c r="J42" s="368">
        <v>0</v>
      </c>
      <c r="K42" s="368">
        <v>0</v>
      </c>
      <c r="M42" s="365">
        <v>0</v>
      </c>
      <c r="N42" s="365">
        <v>0</v>
      </c>
      <c r="O42" s="368">
        <v>0</v>
      </c>
      <c r="Q42" s="62" t="s">
        <v>9</v>
      </c>
      <c r="R42" s="62" t="s">
        <v>2</v>
      </c>
      <c r="S42" s="62" t="s">
        <v>45</v>
      </c>
    </row>
    <row r="43" spans="1:19" x14ac:dyDescent="0.2">
      <c r="A43" s="40"/>
      <c r="B43" s="72" t="s">
        <v>207</v>
      </c>
      <c r="C43" s="73" t="s">
        <v>6</v>
      </c>
      <c r="D43" s="74">
        <v>28392.16</v>
      </c>
      <c r="E43" s="366">
        <v>0</v>
      </c>
      <c r="F43" s="366">
        <v>0</v>
      </c>
      <c r="G43" s="366">
        <v>0</v>
      </c>
      <c r="H43" s="369">
        <v>0</v>
      </c>
      <c r="I43" s="369">
        <v>0</v>
      </c>
      <c r="J43" s="369">
        <v>0</v>
      </c>
      <c r="K43" s="369">
        <v>0</v>
      </c>
      <c r="M43" s="366">
        <v>0</v>
      </c>
      <c r="N43" s="366">
        <v>0</v>
      </c>
      <c r="O43" s="369">
        <v>0</v>
      </c>
      <c r="Q43" s="62" t="s">
        <v>9</v>
      </c>
      <c r="R43" s="62" t="s">
        <v>1</v>
      </c>
      <c r="S43" s="62" t="s">
        <v>6</v>
      </c>
    </row>
    <row r="44" spans="1:19" x14ac:dyDescent="0.2">
      <c r="A44" s="40"/>
      <c r="B44" s="40"/>
      <c r="C44" s="38" t="str">
        <f>$V$17</f>
        <v>PGT (UG fee)</v>
      </c>
      <c r="D44" s="64">
        <v>66.39</v>
      </c>
      <c r="E44" s="364">
        <v>0</v>
      </c>
      <c r="F44" s="364">
        <v>0</v>
      </c>
      <c r="G44" s="364">
        <v>0</v>
      </c>
      <c r="H44" s="370">
        <v>0</v>
      </c>
      <c r="I44" s="370">
        <v>0</v>
      </c>
      <c r="J44" s="370">
        <v>0</v>
      </c>
      <c r="K44" s="370">
        <v>0</v>
      </c>
      <c r="M44" s="364">
        <v>0</v>
      </c>
      <c r="N44" s="364">
        <v>0</v>
      </c>
      <c r="O44" s="370">
        <v>0</v>
      </c>
      <c r="Q44" s="62" t="s">
        <v>9</v>
      </c>
      <c r="R44" s="62" t="s">
        <v>1</v>
      </c>
      <c r="S44" s="62" t="s">
        <v>33</v>
      </c>
    </row>
    <row r="45" spans="1:19" x14ac:dyDescent="0.2">
      <c r="A45" s="40"/>
      <c r="B45" s="40"/>
      <c r="C45" s="38" t="str">
        <f>$V$18</f>
        <v>PGT (Masters' loan)</v>
      </c>
      <c r="D45" s="64">
        <v>10765.17</v>
      </c>
      <c r="E45" s="364">
        <v>0</v>
      </c>
      <c r="F45" s="364">
        <v>0</v>
      </c>
      <c r="G45" s="364">
        <v>0</v>
      </c>
      <c r="H45" s="370">
        <v>0</v>
      </c>
      <c r="I45" s="370">
        <v>0</v>
      </c>
      <c r="J45" s="370">
        <v>0</v>
      </c>
      <c r="K45" s="370">
        <v>0</v>
      </c>
      <c r="M45" s="364">
        <v>0</v>
      </c>
      <c r="N45" s="364">
        <v>0</v>
      </c>
      <c r="O45" s="370">
        <v>0</v>
      </c>
      <c r="Q45" s="62" t="s">
        <v>9</v>
      </c>
      <c r="R45" s="62" t="s">
        <v>1</v>
      </c>
      <c r="S45" s="62" t="s">
        <v>44</v>
      </c>
    </row>
    <row r="46" spans="1:19" ht="14.25" thickBot="1" x14ac:dyDescent="0.25">
      <c r="A46" s="40"/>
      <c r="B46" s="40"/>
      <c r="C46" s="38" t="str">
        <f>$V$19</f>
        <v>PGT (Other)</v>
      </c>
      <c r="D46" s="87">
        <v>3738.23</v>
      </c>
      <c r="E46" s="373">
        <v>0</v>
      </c>
      <c r="F46" s="373">
        <v>0</v>
      </c>
      <c r="G46" s="373">
        <v>0</v>
      </c>
      <c r="H46" s="376">
        <v>0</v>
      </c>
      <c r="I46" s="376">
        <v>0</v>
      </c>
      <c r="J46" s="376">
        <v>0</v>
      </c>
      <c r="K46" s="376">
        <v>0</v>
      </c>
      <c r="M46" s="373">
        <v>0</v>
      </c>
      <c r="N46" s="373">
        <v>0</v>
      </c>
      <c r="O46" s="376">
        <v>0</v>
      </c>
      <c r="Q46" s="62" t="s">
        <v>9</v>
      </c>
      <c r="R46" s="62" t="s">
        <v>1</v>
      </c>
      <c r="S46" s="62" t="s">
        <v>45</v>
      </c>
    </row>
    <row r="47" spans="1:19" ht="14.25" thickTop="1" x14ac:dyDescent="0.2">
      <c r="A47" s="88" t="s">
        <v>3</v>
      </c>
      <c r="B47" s="88"/>
      <c r="C47" s="89" t="s">
        <v>6</v>
      </c>
      <c r="D47" s="90">
        <v>1111826.8500000001</v>
      </c>
      <c r="E47" s="91">
        <v>2996.79</v>
      </c>
      <c r="F47" s="374">
        <v>0</v>
      </c>
      <c r="G47" s="91">
        <v>105.15</v>
      </c>
      <c r="H47" s="91">
        <v>-54.025683637675598</v>
      </c>
      <c r="I47" s="91">
        <v>1633</v>
      </c>
      <c r="J47" s="91">
        <v>499537.97431636299</v>
      </c>
      <c r="K47" s="92">
        <v>644310715</v>
      </c>
      <c r="M47" s="91">
        <v>64858.41</v>
      </c>
      <c r="N47" s="91">
        <v>67960.350000000006</v>
      </c>
      <c r="O47" s="92">
        <v>49898932</v>
      </c>
      <c r="Q47" s="62" t="s">
        <v>279</v>
      </c>
      <c r="R47" s="62" t="s">
        <v>144</v>
      </c>
      <c r="S47" s="62" t="s">
        <v>6</v>
      </c>
    </row>
    <row r="48" spans="1:19" x14ac:dyDescent="0.2">
      <c r="A48" s="93"/>
      <c r="B48" s="93"/>
      <c r="C48" s="17" t="str">
        <f>$V$17</f>
        <v>PGT (UG fee)</v>
      </c>
      <c r="D48" s="64">
        <v>8005.91</v>
      </c>
      <c r="E48" s="364">
        <v>0</v>
      </c>
      <c r="F48" s="65">
        <v>226.89</v>
      </c>
      <c r="G48" s="364">
        <v>0</v>
      </c>
      <c r="H48" s="364">
        <v>0</v>
      </c>
      <c r="I48" s="65">
        <v>0</v>
      </c>
      <c r="J48" s="65">
        <v>4954.6400000000003</v>
      </c>
      <c r="K48" s="66">
        <v>4332229</v>
      </c>
      <c r="M48" s="65">
        <v>4586.21</v>
      </c>
      <c r="N48" s="65">
        <v>4813.1000000000004</v>
      </c>
      <c r="O48" s="66">
        <v>4199979</v>
      </c>
      <c r="Q48" s="62" t="s">
        <v>279</v>
      </c>
      <c r="R48" s="62" t="s">
        <v>144</v>
      </c>
      <c r="S48" s="62" t="s">
        <v>33</v>
      </c>
    </row>
    <row r="49" spans="1:21" x14ac:dyDescent="0.2">
      <c r="A49" s="93"/>
      <c r="B49" s="93"/>
      <c r="C49" s="17" t="str">
        <f>$V$18</f>
        <v>PGT (Masters' loan)</v>
      </c>
      <c r="D49" s="64">
        <v>83583.490000000005</v>
      </c>
      <c r="E49" s="364">
        <v>0</v>
      </c>
      <c r="F49" s="364">
        <v>0</v>
      </c>
      <c r="G49" s="364">
        <v>0</v>
      </c>
      <c r="H49" s="364">
        <v>0</v>
      </c>
      <c r="I49" s="65">
        <v>0</v>
      </c>
      <c r="J49" s="65">
        <v>26891.73</v>
      </c>
      <c r="K49" s="66">
        <v>34344567</v>
      </c>
      <c r="M49" s="364">
        <v>0</v>
      </c>
      <c r="N49" s="364">
        <v>0</v>
      </c>
      <c r="O49" s="377">
        <v>0</v>
      </c>
      <c r="Q49" s="62" t="s">
        <v>279</v>
      </c>
      <c r="R49" s="62" t="s">
        <v>144</v>
      </c>
      <c r="S49" s="62" t="s">
        <v>44</v>
      </c>
    </row>
    <row r="50" spans="1:21" x14ac:dyDescent="0.2">
      <c r="A50" s="93"/>
      <c r="B50" s="93"/>
      <c r="C50" s="94" t="str">
        <f>$V$19</f>
        <v>PGT (Other)</v>
      </c>
      <c r="D50" s="87">
        <v>13130.67</v>
      </c>
      <c r="E50" s="373">
        <v>0</v>
      </c>
      <c r="F50" s="373">
        <v>0</v>
      </c>
      <c r="G50" s="373">
        <v>0</v>
      </c>
      <c r="H50" s="373">
        <v>0</v>
      </c>
      <c r="I50" s="95">
        <v>0</v>
      </c>
      <c r="J50" s="95">
        <v>3874.13</v>
      </c>
      <c r="K50" s="96">
        <v>8357837</v>
      </c>
      <c r="M50" s="373">
        <v>0</v>
      </c>
      <c r="N50" s="373">
        <v>0</v>
      </c>
      <c r="O50" s="381">
        <v>0</v>
      </c>
      <c r="Q50" s="62" t="s">
        <v>279</v>
      </c>
      <c r="R50" s="62" t="s">
        <v>144</v>
      </c>
      <c r="S50" s="62" t="s">
        <v>45</v>
      </c>
    </row>
    <row r="51" spans="1:21" ht="14.25" thickBot="1" x14ac:dyDescent="0.25">
      <c r="A51" s="97"/>
      <c r="B51" s="97"/>
      <c r="C51" s="98" t="s">
        <v>4</v>
      </c>
      <c r="D51" s="99">
        <v>1216546.92</v>
      </c>
      <c r="E51" s="100">
        <v>2996.79</v>
      </c>
      <c r="F51" s="100">
        <v>226.89</v>
      </c>
      <c r="G51" s="100">
        <v>105.15</v>
      </c>
      <c r="H51" s="101">
        <v>-54.025683637675598</v>
      </c>
      <c r="I51" s="101">
        <v>1633</v>
      </c>
      <c r="J51" s="101">
        <v>535258.47431636194</v>
      </c>
      <c r="K51" s="102">
        <v>691345348</v>
      </c>
      <c r="M51" s="100">
        <v>69444.62</v>
      </c>
      <c r="N51" s="100">
        <v>72773.45</v>
      </c>
      <c r="O51" s="102">
        <v>54098911</v>
      </c>
      <c r="Q51" s="62" t="s">
        <v>279</v>
      </c>
      <c r="R51" s="62" t="s">
        <v>144</v>
      </c>
      <c r="S51" s="62" t="s">
        <v>144</v>
      </c>
      <c r="U51" s="14"/>
    </row>
    <row r="52" spans="1:21" x14ac:dyDescent="0.2">
      <c r="U52" s="14"/>
    </row>
    <row r="53" spans="1:21" x14ac:dyDescent="0.2">
      <c r="A53" s="6" t="s">
        <v>229</v>
      </c>
      <c r="U53" s="14"/>
    </row>
    <row r="54" spans="1:21" x14ac:dyDescent="0.2">
      <c r="A54" s="6" t="s">
        <v>230</v>
      </c>
      <c r="U54" s="14"/>
    </row>
    <row r="55" spans="1:21" x14ac:dyDescent="0.2">
      <c r="U55" s="14"/>
    </row>
    <row r="56" spans="1:21" hidden="1" x14ac:dyDescent="0.2">
      <c r="D56" s="62" t="s">
        <v>42</v>
      </c>
      <c r="E56" s="62" t="s">
        <v>270</v>
      </c>
      <c r="F56" s="62" t="s">
        <v>271</v>
      </c>
      <c r="G56" s="62" t="s">
        <v>272</v>
      </c>
      <c r="H56" s="62" t="s">
        <v>35</v>
      </c>
      <c r="I56" s="62" t="s">
        <v>275</v>
      </c>
      <c r="J56" s="62" t="s">
        <v>254</v>
      </c>
      <c r="K56" s="62" t="s">
        <v>276</v>
      </c>
      <c r="L56" s="103"/>
      <c r="M56" s="62" t="s">
        <v>257</v>
      </c>
      <c r="N56" s="62" t="s">
        <v>123</v>
      </c>
      <c r="O56" s="104" t="s">
        <v>277</v>
      </c>
    </row>
    <row r="57" spans="1:21" x14ac:dyDescent="0.2">
      <c r="A57" s="14"/>
      <c r="B57" s="14"/>
      <c r="C57" s="14"/>
      <c r="D57" s="14"/>
      <c r="E57" s="14"/>
      <c r="F57" s="14"/>
      <c r="G57" s="14"/>
      <c r="H57" s="293"/>
      <c r="I57" s="14"/>
      <c r="J57" s="14"/>
      <c r="K57" s="14"/>
      <c r="L57" s="14"/>
      <c r="M57" s="14"/>
      <c r="N57" s="14"/>
      <c r="O57" s="14"/>
      <c r="P57" s="14"/>
      <c r="Q57" s="14"/>
    </row>
    <row r="58" spans="1:21" x14ac:dyDescent="0.2">
      <c r="A58" s="40"/>
      <c r="B58" s="40"/>
      <c r="C58" s="40"/>
      <c r="D58" s="14"/>
      <c r="E58" s="14"/>
      <c r="F58" s="14"/>
      <c r="G58" s="14"/>
      <c r="H58" s="14"/>
      <c r="I58" s="14"/>
      <c r="J58" s="14"/>
      <c r="K58" s="14"/>
      <c r="L58" s="14"/>
      <c r="M58" s="14"/>
      <c r="N58" s="14"/>
      <c r="O58" s="14"/>
      <c r="P58" s="14"/>
      <c r="Q58" s="14"/>
    </row>
    <row r="59" spans="1:21" x14ac:dyDescent="0.2">
      <c r="A59" s="40"/>
      <c r="B59" s="40"/>
      <c r="C59" s="40"/>
      <c r="D59" s="14"/>
      <c r="E59" s="14"/>
      <c r="F59" s="14"/>
      <c r="G59" s="14"/>
      <c r="H59" s="293"/>
      <c r="I59" s="14"/>
      <c r="J59" s="14"/>
      <c r="K59" s="14"/>
      <c r="L59" s="14"/>
      <c r="M59" s="14"/>
      <c r="N59" s="14"/>
      <c r="O59" s="14"/>
      <c r="P59" s="14"/>
      <c r="Q59" s="14"/>
    </row>
    <row r="60" spans="1:21" x14ac:dyDescent="0.2">
      <c r="A60" s="40"/>
      <c r="B60" s="40"/>
      <c r="C60" s="40"/>
      <c r="D60" s="14"/>
      <c r="E60" s="14"/>
      <c r="F60" s="14"/>
      <c r="G60" s="14"/>
      <c r="H60" s="14"/>
      <c r="I60" s="14"/>
      <c r="J60" s="14"/>
      <c r="K60" s="14"/>
      <c r="L60" s="14"/>
      <c r="M60" s="14"/>
      <c r="N60" s="14"/>
      <c r="O60" s="14"/>
      <c r="P60" s="14"/>
      <c r="Q60" s="14"/>
    </row>
    <row r="61" spans="1:21" x14ac:dyDescent="0.2">
      <c r="A61" s="40"/>
      <c r="B61" s="40"/>
      <c r="C61" s="40"/>
    </row>
    <row r="62" spans="1:21" x14ac:dyDescent="0.2">
      <c r="A62" s="40"/>
      <c r="B62" s="40"/>
      <c r="C62" s="40"/>
    </row>
    <row r="63" spans="1:21" x14ac:dyDescent="0.2">
      <c r="A63" s="40"/>
      <c r="B63" s="40"/>
      <c r="C63" s="40"/>
    </row>
    <row r="64" spans="1:21" x14ac:dyDescent="0.2">
      <c r="A64" s="105"/>
      <c r="B64" s="105"/>
      <c r="C64" s="105"/>
    </row>
  </sheetData>
  <mergeCells count="3">
    <mergeCell ref="B31:B32"/>
    <mergeCell ref="A1:J1"/>
    <mergeCell ref="M3:O3"/>
  </mergeCells>
  <phoneticPr fontId="0" type="noConversion"/>
  <conditionalFormatting sqref="E5:F10 F11 E12:E14 F13:F15 E16:E18 F17:F19 E20:E22 F21:F23 E24:E30 F25:F31 E32:E46 F33:F47 E48:E50 F49:F50 G6:H7 H8:H10 G9:G46 G48:H50 H12:H46 I27:K46 M6:O7 M9:O10 M13:O14 M17:O18 M21:O22 M25:O46 M49:O50">
    <cfRule type="cellIs" dxfId="24" priority="2" operator="equal">
      <formula>0</formula>
    </cfRule>
  </conditionalFormatting>
  <conditionalFormatting sqref="D5:D51 E47 F48 E51:H51 G47:H47 I47:K51 F24 E23 F20 E19 F16 E15 H11 F12 E11 G8 G5:H5 I5:K26 M5:O5 M8:O8 M11:O12 M15:O16 M19:O20 M23:O24 M47:O48 M51:O51">
    <cfRule type="cellIs" dxfId="23" priority="1" operator="equal">
      <formula>0</formula>
    </cfRule>
  </conditionalFormatting>
  <pageMargins left="0.70866141732283472" right="0.70866141732283472" top="0.74803149606299213" bottom="0.74803149606299213" header="0.31496062992125984" footer="0.31496062992125984"/>
  <pageSetup paperSize="9" scale="62" orientation="landscape" r:id="rId1"/>
  <headerFooter>
    <oddHeader>&amp;CPage &amp;P&amp;R&amp;F</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8">
    <tabColor theme="6" tint="0.39997558519241921"/>
    <pageSetUpPr fitToPage="1"/>
  </sheetPr>
  <dimension ref="A1:P48"/>
  <sheetViews>
    <sheetView showGridLines="0" zoomScaleNormal="100" workbookViewId="0">
      <pane xSplit="2" ySplit="6" topLeftCell="C7" activePane="bottomRight" state="frozen"/>
      <selection sqref="A1:E1"/>
      <selection pane="topRight" sqref="A1:E1"/>
      <selection pane="bottomLeft" sqref="A1:E1"/>
      <selection pane="bottomRight" sqref="A1:F1"/>
    </sheetView>
  </sheetViews>
  <sheetFormatPr defaultColWidth="9.140625" defaultRowHeight="13.5" x14ac:dyDescent="0.2"/>
  <cols>
    <col min="1" max="1" width="33.28515625" style="6" customWidth="1"/>
    <col min="2" max="2" width="12.42578125" style="6" customWidth="1"/>
    <col min="3" max="4" width="11.28515625" style="6" customWidth="1"/>
    <col min="5" max="6" width="11" style="6" customWidth="1"/>
    <col min="7" max="7" width="13.28515625" style="6" customWidth="1"/>
    <col min="8" max="8" width="12.5703125" style="6" customWidth="1"/>
    <col min="9" max="9" width="13" style="6" customWidth="1"/>
    <col min="10" max="10" width="9.140625" style="6"/>
    <col min="11" max="12" width="11.140625" style="6" hidden="1" customWidth="1"/>
    <col min="13" max="13" width="9.140625" style="6" customWidth="1"/>
    <col min="14" max="14" width="9.140625" style="6" hidden="1" customWidth="1"/>
    <col min="15" max="15" width="0" style="6" hidden="1" customWidth="1"/>
    <col min="16" max="16384" width="9.140625" style="6"/>
  </cols>
  <sheetData>
    <row r="1" spans="1:15" ht="15.75" customHeight="1" x14ac:dyDescent="0.25">
      <c r="A1" s="504" t="str">
        <f>'A Summary'!K20</f>
        <v xml:space="preserve">Sector summary of all providers </v>
      </c>
      <c r="B1" s="504"/>
      <c r="C1" s="504"/>
      <c r="D1" s="504"/>
      <c r="E1" s="504"/>
      <c r="F1" s="504"/>
      <c r="G1" s="439"/>
      <c r="I1" s="53"/>
      <c r="N1" s="14"/>
    </row>
    <row r="2" spans="1:15" x14ac:dyDescent="0.2">
      <c r="I2" s="53"/>
      <c r="N2" s="14"/>
    </row>
    <row r="3" spans="1:15" ht="22.7" customHeight="1" thickBot="1" x14ac:dyDescent="0.3">
      <c r="A3" s="359" t="s">
        <v>289</v>
      </c>
      <c r="B3" s="450"/>
      <c r="C3" s="360"/>
      <c r="D3" s="360"/>
      <c r="E3" s="360"/>
      <c r="F3" s="360"/>
      <c r="G3" s="360"/>
      <c r="H3" s="360"/>
      <c r="I3" s="360"/>
      <c r="N3" s="14"/>
    </row>
    <row r="4" spans="1:15" ht="22.7" customHeight="1" x14ac:dyDescent="0.25">
      <c r="A4" s="482"/>
      <c r="B4" s="474"/>
      <c r="C4" s="512" t="s">
        <v>221</v>
      </c>
      <c r="D4" s="512"/>
      <c r="E4" s="512"/>
      <c r="F4" s="513"/>
      <c r="G4" s="514" t="s">
        <v>248</v>
      </c>
      <c r="H4" s="506" t="s">
        <v>256</v>
      </c>
      <c r="I4" s="506" t="s">
        <v>179</v>
      </c>
      <c r="N4" s="14"/>
    </row>
    <row r="5" spans="1:15" ht="26.25" customHeight="1" x14ac:dyDescent="0.2">
      <c r="A5" s="186"/>
      <c r="B5" s="475"/>
      <c r="C5" s="509" t="s">
        <v>206</v>
      </c>
      <c r="D5" s="510"/>
      <c r="E5" s="511" t="s">
        <v>207</v>
      </c>
      <c r="F5" s="510"/>
      <c r="G5" s="515"/>
      <c r="H5" s="507"/>
      <c r="I5" s="507"/>
      <c r="N5" s="6" t="s">
        <v>218</v>
      </c>
    </row>
    <row r="6" spans="1:15" ht="31.5" customHeight="1" x14ac:dyDescent="0.2">
      <c r="A6" s="483" t="s">
        <v>112</v>
      </c>
      <c r="B6" s="472" t="s">
        <v>5</v>
      </c>
      <c r="C6" s="471" t="s">
        <v>217</v>
      </c>
      <c r="D6" s="170" t="s">
        <v>255</v>
      </c>
      <c r="E6" s="471" t="s">
        <v>217</v>
      </c>
      <c r="F6" s="170" t="s">
        <v>255</v>
      </c>
      <c r="G6" s="516"/>
      <c r="H6" s="508"/>
      <c r="I6" s="508"/>
      <c r="K6" s="187" t="s">
        <v>124</v>
      </c>
      <c r="L6" s="187" t="s">
        <v>31</v>
      </c>
      <c r="N6" s="14"/>
    </row>
    <row r="7" spans="1:15" ht="15" customHeight="1" x14ac:dyDescent="0.2">
      <c r="A7" s="189" t="s">
        <v>116</v>
      </c>
      <c r="B7" s="477" t="s">
        <v>6</v>
      </c>
      <c r="C7" s="190">
        <v>127</v>
      </c>
      <c r="D7" s="191">
        <v>8</v>
      </c>
      <c r="E7" s="190">
        <v>0</v>
      </c>
      <c r="F7" s="191">
        <v>0</v>
      </c>
      <c r="G7" s="190">
        <v>0</v>
      </c>
      <c r="H7" s="386">
        <v>0</v>
      </c>
      <c r="I7" s="386">
        <v>0</v>
      </c>
      <c r="K7" s="22" t="s">
        <v>125</v>
      </c>
      <c r="L7" s="22" t="s">
        <v>6</v>
      </c>
      <c r="N7" s="14"/>
      <c r="O7" s="14"/>
    </row>
    <row r="8" spans="1:15" ht="15" customHeight="1" x14ac:dyDescent="0.2">
      <c r="A8" s="188"/>
      <c r="B8" s="476" t="str">
        <f>$N$5</f>
        <v>PGT (UG fee)</v>
      </c>
      <c r="C8" s="384">
        <v>0</v>
      </c>
      <c r="D8" s="385">
        <v>0</v>
      </c>
      <c r="E8" s="384">
        <v>0</v>
      </c>
      <c r="F8" s="385">
        <v>0</v>
      </c>
      <c r="G8" s="384">
        <v>0</v>
      </c>
      <c r="H8" s="384">
        <v>0</v>
      </c>
      <c r="I8" s="388">
        <v>0</v>
      </c>
      <c r="K8" s="22" t="s">
        <v>125</v>
      </c>
      <c r="L8" s="22" t="s">
        <v>33</v>
      </c>
      <c r="N8" s="14"/>
      <c r="O8" s="14"/>
    </row>
    <row r="9" spans="1:15" ht="15" customHeight="1" x14ac:dyDescent="0.2">
      <c r="A9" s="189" t="s">
        <v>117</v>
      </c>
      <c r="B9" s="477" t="s">
        <v>6</v>
      </c>
      <c r="C9" s="190">
        <v>397</v>
      </c>
      <c r="D9" s="191">
        <v>97</v>
      </c>
      <c r="E9" s="190">
        <v>0.81</v>
      </c>
      <c r="F9" s="191">
        <v>0.15</v>
      </c>
      <c r="G9" s="190">
        <v>29</v>
      </c>
      <c r="H9" s="386">
        <v>0</v>
      </c>
      <c r="I9" s="389">
        <v>0</v>
      </c>
      <c r="K9" s="22" t="s">
        <v>126</v>
      </c>
      <c r="L9" s="22" t="s">
        <v>6</v>
      </c>
      <c r="N9" s="14"/>
      <c r="O9" s="14"/>
    </row>
    <row r="10" spans="1:15" ht="15" customHeight="1" x14ac:dyDescent="0.2">
      <c r="A10" s="188"/>
      <c r="B10" s="476" t="str">
        <f>$N$5</f>
        <v>PGT (UG fee)</v>
      </c>
      <c r="C10" s="387">
        <v>0</v>
      </c>
      <c r="D10" s="444">
        <v>0</v>
      </c>
      <c r="E10" s="387">
        <v>0</v>
      </c>
      <c r="F10" s="444">
        <v>0</v>
      </c>
      <c r="G10" s="387">
        <v>0</v>
      </c>
      <c r="H10" s="384">
        <v>0</v>
      </c>
      <c r="I10" s="388">
        <v>0</v>
      </c>
      <c r="K10" s="22" t="s">
        <v>126</v>
      </c>
      <c r="L10" s="22" t="s">
        <v>33</v>
      </c>
      <c r="N10" s="14"/>
      <c r="O10" s="14"/>
    </row>
    <row r="11" spans="1:15" ht="15" customHeight="1" x14ac:dyDescent="0.2">
      <c r="A11" s="189" t="s">
        <v>118</v>
      </c>
      <c r="B11" s="477" t="s">
        <v>6</v>
      </c>
      <c r="C11" s="445">
        <v>622</v>
      </c>
      <c r="D11" s="446">
        <v>156</v>
      </c>
      <c r="E11" s="445">
        <v>2.91</v>
      </c>
      <c r="F11" s="446">
        <v>0.75</v>
      </c>
      <c r="G11" s="445">
        <v>0</v>
      </c>
      <c r="H11" s="197">
        <v>781.66</v>
      </c>
      <c r="I11" s="198">
        <v>62141.97</v>
      </c>
      <c r="K11" s="22" t="s">
        <v>127</v>
      </c>
      <c r="L11" s="22" t="s">
        <v>6</v>
      </c>
      <c r="N11" s="14"/>
      <c r="O11" s="14"/>
    </row>
    <row r="12" spans="1:15" ht="15" customHeight="1" x14ac:dyDescent="0.2">
      <c r="A12" s="188"/>
      <c r="B12" s="476" t="str">
        <f>$N$5</f>
        <v>PGT (UG fee)</v>
      </c>
      <c r="C12" s="443">
        <v>192</v>
      </c>
      <c r="D12" s="451">
        <v>1</v>
      </c>
      <c r="E12" s="452">
        <v>0.67</v>
      </c>
      <c r="F12" s="451">
        <v>0</v>
      </c>
      <c r="G12" s="452">
        <v>0</v>
      </c>
      <c r="H12" s="192">
        <v>193.67</v>
      </c>
      <c r="I12" s="194">
        <v>150965.76500000001</v>
      </c>
      <c r="K12" s="22" t="s">
        <v>127</v>
      </c>
      <c r="L12" s="22" t="s">
        <v>33</v>
      </c>
      <c r="N12" s="14"/>
      <c r="O12" s="14"/>
    </row>
    <row r="13" spans="1:15" ht="15" customHeight="1" x14ac:dyDescent="0.2">
      <c r="A13" s="189" t="s">
        <v>119</v>
      </c>
      <c r="B13" s="477" t="s">
        <v>6</v>
      </c>
      <c r="C13" s="200">
        <v>6191</v>
      </c>
      <c r="D13" s="191">
        <v>194</v>
      </c>
      <c r="E13" s="190">
        <v>25.97</v>
      </c>
      <c r="F13" s="191">
        <v>8.9600000000000009</v>
      </c>
      <c r="G13" s="190">
        <v>0</v>
      </c>
      <c r="H13" s="197">
        <v>6419.93</v>
      </c>
      <c r="I13" s="198">
        <v>510384.435</v>
      </c>
      <c r="K13" s="22" t="s">
        <v>128</v>
      </c>
      <c r="L13" s="22" t="s">
        <v>6</v>
      </c>
      <c r="N13" s="14"/>
      <c r="O13" s="14"/>
    </row>
    <row r="14" spans="1:15" ht="15" customHeight="1" x14ac:dyDescent="0.2">
      <c r="A14" s="188"/>
      <c r="B14" s="476" t="str">
        <f>$N$5</f>
        <v>PGT (UG fee)</v>
      </c>
      <c r="C14" s="192">
        <v>102</v>
      </c>
      <c r="D14" s="193">
        <v>6</v>
      </c>
      <c r="E14" s="192">
        <v>0</v>
      </c>
      <c r="F14" s="193">
        <v>0</v>
      </c>
      <c r="G14" s="192">
        <v>-11</v>
      </c>
      <c r="H14" s="195">
        <v>97</v>
      </c>
      <c r="I14" s="196">
        <v>75611.5</v>
      </c>
      <c r="K14" s="22" t="s">
        <v>128</v>
      </c>
      <c r="L14" s="22" t="s">
        <v>33</v>
      </c>
      <c r="N14" s="14"/>
      <c r="O14" s="14"/>
    </row>
    <row r="15" spans="1:15" ht="15" customHeight="1" x14ac:dyDescent="0.2">
      <c r="A15" s="189" t="s">
        <v>88</v>
      </c>
      <c r="B15" s="477" t="s">
        <v>6</v>
      </c>
      <c r="C15" s="190">
        <v>27942</v>
      </c>
      <c r="D15" s="191">
        <v>1324</v>
      </c>
      <c r="E15" s="190">
        <v>560.39</v>
      </c>
      <c r="F15" s="191">
        <v>198.16</v>
      </c>
      <c r="G15" s="190">
        <v>0</v>
      </c>
      <c r="H15" s="197">
        <v>30024.55</v>
      </c>
      <c r="I15" s="198">
        <v>6402735.2879999997</v>
      </c>
      <c r="K15" s="22" t="s">
        <v>129</v>
      </c>
      <c r="L15" s="22" t="s">
        <v>6</v>
      </c>
      <c r="N15" s="14"/>
      <c r="O15" s="14"/>
    </row>
    <row r="16" spans="1:15" ht="15" customHeight="1" x14ac:dyDescent="0.2">
      <c r="A16" s="188"/>
      <c r="B16" s="476" t="str">
        <f>$N$5</f>
        <v>PGT (UG fee)</v>
      </c>
      <c r="C16" s="192">
        <v>965</v>
      </c>
      <c r="D16" s="193">
        <v>70</v>
      </c>
      <c r="E16" s="192">
        <v>4.42</v>
      </c>
      <c r="F16" s="193">
        <v>21.88</v>
      </c>
      <c r="G16" s="192">
        <v>-46.71</v>
      </c>
      <c r="H16" s="195">
        <v>1014.59</v>
      </c>
      <c r="I16" s="196">
        <v>926574.31799999997</v>
      </c>
      <c r="K16" s="22" t="s">
        <v>129</v>
      </c>
      <c r="L16" s="22" t="s">
        <v>33</v>
      </c>
      <c r="N16" s="14"/>
      <c r="O16" s="14"/>
    </row>
    <row r="17" spans="1:15" ht="15" customHeight="1" x14ac:dyDescent="0.2">
      <c r="A17" s="189" t="s">
        <v>89</v>
      </c>
      <c r="B17" s="477" t="s">
        <v>6</v>
      </c>
      <c r="C17" s="190">
        <v>5871</v>
      </c>
      <c r="D17" s="191">
        <v>192</v>
      </c>
      <c r="E17" s="190">
        <v>25.26</v>
      </c>
      <c r="F17" s="191">
        <v>5.7</v>
      </c>
      <c r="G17" s="190">
        <v>0</v>
      </c>
      <c r="H17" s="197">
        <v>6093.96</v>
      </c>
      <c r="I17" s="198">
        <v>2518328.9700000002</v>
      </c>
      <c r="K17" s="22" t="s">
        <v>130</v>
      </c>
      <c r="L17" s="22" t="s">
        <v>6</v>
      </c>
      <c r="N17" s="14"/>
      <c r="O17" s="14"/>
    </row>
    <row r="18" spans="1:15" ht="15" customHeight="1" x14ac:dyDescent="0.2">
      <c r="A18" s="188"/>
      <c r="B18" s="476" t="str">
        <f>$N$5</f>
        <v>PGT (UG fee)</v>
      </c>
      <c r="C18" s="192">
        <v>159</v>
      </c>
      <c r="D18" s="193">
        <v>11</v>
      </c>
      <c r="E18" s="192">
        <v>1.5</v>
      </c>
      <c r="F18" s="193">
        <v>1</v>
      </c>
      <c r="G18" s="192">
        <v>0</v>
      </c>
      <c r="H18" s="195">
        <v>172.5</v>
      </c>
      <c r="I18" s="196">
        <v>192035.625</v>
      </c>
      <c r="K18" s="22" t="s">
        <v>130</v>
      </c>
      <c r="L18" s="22" t="s">
        <v>33</v>
      </c>
      <c r="N18" s="14"/>
      <c r="O18" s="14"/>
    </row>
    <row r="19" spans="1:15" ht="15" customHeight="1" x14ac:dyDescent="0.2">
      <c r="A19" s="189" t="s">
        <v>95</v>
      </c>
      <c r="B19" s="477" t="s">
        <v>6</v>
      </c>
      <c r="C19" s="190">
        <v>850</v>
      </c>
      <c r="D19" s="191">
        <v>61</v>
      </c>
      <c r="E19" s="190">
        <v>30.53</v>
      </c>
      <c r="F19" s="191">
        <v>2.48</v>
      </c>
      <c r="G19" s="190">
        <v>-4</v>
      </c>
      <c r="H19" s="197">
        <v>940.01</v>
      </c>
      <c r="I19" s="198">
        <v>388459.13299999997</v>
      </c>
      <c r="K19" s="22" t="s">
        <v>131</v>
      </c>
      <c r="L19" s="22" t="s">
        <v>6</v>
      </c>
      <c r="N19" s="14"/>
      <c r="O19" s="14"/>
    </row>
    <row r="20" spans="1:15" ht="15" customHeight="1" x14ac:dyDescent="0.2">
      <c r="A20" s="188"/>
      <c r="B20" s="476" t="str">
        <f>$N$5</f>
        <v>PGT (UG fee)</v>
      </c>
      <c r="C20" s="192">
        <v>61</v>
      </c>
      <c r="D20" s="193">
        <v>1</v>
      </c>
      <c r="E20" s="192">
        <v>0.33</v>
      </c>
      <c r="F20" s="193">
        <v>0.33</v>
      </c>
      <c r="G20" s="192">
        <v>0</v>
      </c>
      <c r="H20" s="195">
        <v>62.66</v>
      </c>
      <c r="I20" s="196">
        <v>69756.244999999995</v>
      </c>
      <c r="K20" s="22" t="s">
        <v>131</v>
      </c>
      <c r="L20" s="22" t="s">
        <v>33</v>
      </c>
      <c r="N20" s="14"/>
      <c r="O20" s="14"/>
    </row>
    <row r="21" spans="1:15" ht="15" customHeight="1" x14ac:dyDescent="0.2">
      <c r="A21" s="189" t="s">
        <v>90</v>
      </c>
      <c r="B21" s="477" t="s">
        <v>6</v>
      </c>
      <c r="C21" s="190">
        <v>7271</v>
      </c>
      <c r="D21" s="191">
        <v>245</v>
      </c>
      <c r="E21" s="190">
        <v>148.71</v>
      </c>
      <c r="F21" s="191">
        <v>68.040000000000006</v>
      </c>
      <c r="G21" s="190">
        <v>0</v>
      </c>
      <c r="H21" s="197">
        <v>7732.75</v>
      </c>
      <c r="I21" s="198">
        <v>1649008.9380000001</v>
      </c>
      <c r="K21" s="22" t="s">
        <v>132</v>
      </c>
      <c r="L21" s="22" t="s">
        <v>6</v>
      </c>
      <c r="N21" s="14"/>
      <c r="O21" s="14"/>
    </row>
    <row r="22" spans="1:15" ht="15" customHeight="1" x14ac:dyDescent="0.2">
      <c r="A22" s="188"/>
      <c r="B22" s="476" t="str">
        <f>$N$5</f>
        <v>PGT (UG fee)</v>
      </c>
      <c r="C22" s="192">
        <v>969</v>
      </c>
      <c r="D22" s="193">
        <v>47</v>
      </c>
      <c r="E22" s="192">
        <v>3.15</v>
      </c>
      <c r="F22" s="193">
        <v>3.34</v>
      </c>
      <c r="G22" s="192">
        <v>0</v>
      </c>
      <c r="H22" s="195">
        <v>1022.49</v>
      </c>
      <c r="I22" s="196">
        <v>933788.99199999997</v>
      </c>
      <c r="K22" s="22" t="s">
        <v>132</v>
      </c>
      <c r="L22" s="22" t="s">
        <v>33</v>
      </c>
      <c r="N22" s="14"/>
      <c r="O22" s="14"/>
    </row>
    <row r="23" spans="1:15" ht="15" customHeight="1" x14ac:dyDescent="0.2">
      <c r="A23" s="199" t="s">
        <v>92</v>
      </c>
      <c r="B23" s="478" t="s">
        <v>6</v>
      </c>
      <c r="C23" s="200">
        <v>169</v>
      </c>
      <c r="D23" s="201">
        <v>0</v>
      </c>
      <c r="E23" s="200">
        <v>0</v>
      </c>
      <c r="F23" s="201">
        <v>0</v>
      </c>
      <c r="G23" s="200">
        <v>0</v>
      </c>
      <c r="H23" s="202">
        <v>169</v>
      </c>
      <c r="I23" s="203">
        <v>36039.25</v>
      </c>
      <c r="K23" s="22" t="s">
        <v>133</v>
      </c>
      <c r="L23" s="22" t="s">
        <v>6</v>
      </c>
      <c r="N23" s="14"/>
      <c r="O23" s="14"/>
    </row>
    <row r="24" spans="1:15" ht="15" customHeight="1" x14ac:dyDescent="0.2">
      <c r="A24" s="188"/>
      <c r="B24" s="476" t="str">
        <f>$N$5</f>
        <v>PGT (UG fee)</v>
      </c>
      <c r="C24" s="192">
        <v>0</v>
      </c>
      <c r="D24" s="193">
        <v>0</v>
      </c>
      <c r="E24" s="192">
        <v>0</v>
      </c>
      <c r="F24" s="193">
        <v>0</v>
      </c>
      <c r="G24" s="192">
        <v>0</v>
      </c>
      <c r="H24" s="195">
        <v>0</v>
      </c>
      <c r="I24" s="196">
        <v>0</v>
      </c>
      <c r="K24" s="22" t="s">
        <v>133</v>
      </c>
      <c r="L24" s="22" t="s">
        <v>33</v>
      </c>
      <c r="N24" s="14"/>
      <c r="O24" s="14"/>
    </row>
    <row r="25" spans="1:15" ht="15" customHeight="1" x14ac:dyDescent="0.2">
      <c r="A25" s="199" t="s">
        <v>120</v>
      </c>
      <c r="B25" s="478" t="s">
        <v>6</v>
      </c>
      <c r="C25" s="200">
        <v>2768</v>
      </c>
      <c r="D25" s="201">
        <v>82</v>
      </c>
      <c r="E25" s="200">
        <v>112.53</v>
      </c>
      <c r="F25" s="201">
        <v>61.7</v>
      </c>
      <c r="G25" s="200">
        <v>0</v>
      </c>
      <c r="H25" s="202">
        <v>3024.23</v>
      </c>
      <c r="I25" s="203">
        <v>240426.285</v>
      </c>
      <c r="K25" s="22" t="s">
        <v>134</v>
      </c>
      <c r="L25" s="22" t="s">
        <v>6</v>
      </c>
      <c r="N25" s="14"/>
      <c r="O25" s="14"/>
    </row>
    <row r="26" spans="1:15" ht="15" customHeight="1" x14ac:dyDescent="0.2">
      <c r="A26" s="188"/>
      <c r="B26" s="476" t="str">
        <f>$N$5</f>
        <v>PGT (UG fee)</v>
      </c>
      <c r="C26" s="192">
        <v>630</v>
      </c>
      <c r="D26" s="193">
        <v>7</v>
      </c>
      <c r="E26" s="192">
        <v>0.89</v>
      </c>
      <c r="F26" s="193">
        <v>2.39</v>
      </c>
      <c r="G26" s="192">
        <v>0</v>
      </c>
      <c r="H26" s="192">
        <v>640.28</v>
      </c>
      <c r="I26" s="194">
        <v>499098.26</v>
      </c>
      <c r="K26" s="22" t="s">
        <v>134</v>
      </c>
      <c r="L26" s="22" t="s">
        <v>33</v>
      </c>
      <c r="N26" s="14"/>
      <c r="O26" s="14"/>
    </row>
    <row r="27" spans="1:15" ht="15" customHeight="1" x14ac:dyDescent="0.2">
      <c r="A27" s="199" t="s">
        <v>121</v>
      </c>
      <c r="B27" s="478" t="s">
        <v>6</v>
      </c>
      <c r="C27" s="200">
        <v>1589</v>
      </c>
      <c r="D27" s="201">
        <v>27</v>
      </c>
      <c r="E27" s="200">
        <v>30.27</v>
      </c>
      <c r="F27" s="201">
        <v>8.76</v>
      </c>
      <c r="G27" s="200">
        <v>0</v>
      </c>
      <c r="H27" s="202">
        <v>1655.03</v>
      </c>
      <c r="I27" s="203">
        <v>131574.88500000001</v>
      </c>
      <c r="K27" s="22" t="s">
        <v>135</v>
      </c>
      <c r="L27" s="22" t="s">
        <v>6</v>
      </c>
      <c r="N27" s="14"/>
      <c r="O27" s="14"/>
    </row>
    <row r="28" spans="1:15" ht="15" customHeight="1" x14ac:dyDescent="0.2">
      <c r="A28" s="188"/>
      <c r="B28" s="476" t="str">
        <f>$N$5</f>
        <v>PGT (UG fee)</v>
      </c>
      <c r="C28" s="192">
        <v>0</v>
      </c>
      <c r="D28" s="193">
        <v>0</v>
      </c>
      <c r="E28" s="192">
        <v>0</v>
      </c>
      <c r="F28" s="193">
        <v>0</v>
      </c>
      <c r="G28" s="192">
        <v>0</v>
      </c>
      <c r="H28" s="192">
        <v>0</v>
      </c>
      <c r="I28" s="194">
        <v>0</v>
      </c>
      <c r="K28" s="22" t="s">
        <v>135</v>
      </c>
      <c r="L28" s="22" t="s">
        <v>33</v>
      </c>
      <c r="N28" s="14"/>
      <c r="O28" s="14"/>
    </row>
    <row r="29" spans="1:15" ht="15" customHeight="1" x14ac:dyDescent="0.2">
      <c r="A29" s="199" t="s">
        <v>96</v>
      </c>
      <c r="B29" s="478" t="s">
        <v>6</v>
      </c>
      <c r="C29" s="200">
        <v>182</v>
      </c>
      <c r="D29" s="201">
        <v>5</v>
      </c>
      <c r="E29" s="200">
        <v>0.2</v>
      </c>
      <c r="F29" s="201">
        <v>0</v>
      </c>
      <c r="G29" s="200">
        <v>0</v>
      </c>
      <c r="H29" s="202">
        <v>187.2</v>
      </c>
      <c r="I29" s="203">
        <v>670082.4</v>
      </c>
      <c r="K29" s="22" t="s">
        <v>136</v>
      </c>
      <c r="L29" s="22" t="s">
        <v>6</v>
      </c>
      <c r="N29" s="14"/>
      <c r="O29" s="14"/>
    </row>
    <row r="30" spans="1:15" ht="15" customHeight="1" x14ac:dyDescent="0.2">
      <c r="A30" s="188"/>
      <c r="B30" s="476" t="str">
        <f>$N$5</f>
        <v>PGT (UG fee)</v>
      </c>
      <c r="C30" s="192">
        <v>0</v>
      </c>
      <c r="D30" s="193">
        <v>0</v>
      </c>
      <c r="E30" s="192">
        <v>0</v>
      </c>
      <c r="F30" s="193">
        <v>0</v>
      </c>
      <c r="G30" s="192">
        <v>0</v>
      </c>
      <c r="H30" s="195">
        <v>0</v>
      </c>
      <c r="I30" s="196">
        <v>0</v>
      </c>
      <c r="K30" s="22" t="s">
        <v>136</v>
      </c>
      <c r="L30" s="22" t="s">
        <v>33</v>
      </c>
      <c r="N30" s="14"/>
      <c r="O30" s="14"/>
    </row>
    <row r="31" spans="1:15" ht="15" customHeight="1" x14ac:dyDescent="0.2">
      <c r="A31" s="199" t="s">
        <v>97</v>
      </c>
      <c r="B31" s="478" t="s">
        <v>6</v>
      </c>
      <c r="C31" s="200">
        <v>78</v>
      </c>
      <c r="D31" s="201">
        <v>0</v>
      </c>
      <c r="E31" s="200">
        <v>0.8</v>
      </c>
      <c r="F31" s="201">
        <v>0</v>
      </c>
      <c r="G31" s="200">
        <v>0</v>
      </c>
      <c r="H31" s="202">
        <v>78.8</v>
      </c>
      <c r="I31" s="203">
        <v>282064.59999999998</v>
      </c>
      <c r="K31" s="22" t="s">
        <v>137</v>
      </c>
      <c r="L31" s="22" t="s">
        <v>6</v>
      </c>
      <c r="N31" s="14"/>
      <c r="O31" s="14"/>
    </row>
    <row r="32" spans="1:15" ht="15" customHeight="1" x14ac:dyDescent="0.2">
      <c r="A32" s="188"/>
      <c r="B32" s="476" t="str">
        <f>$N$5</f>
        <v>PGT (UG fee)</v>
      </c>
      <c r="C32" s="192">
        <v>0</v>
      </c>
      <c r="D32" s="193">
        <v>0</v>
      </c>
      <c r="E32" s="192">
        <v>0</v>
      </c>
      <c r="F32" s="193">
        <v>0</v>
      </c>
      <c r="G32" s="192">
        <v>0</v>
      </c>
      <c r="H32" s="195">
        <v>0</v>
      </c>
      <c r="I32" s="196">
        <v>0</v>
      </c>
      <c r="K32" s="22" t="s">
        <v>137</v>
      </c>
      <c r="L32" s="22" t="s">
        <v>33</v>
      </c>
      <c r="N32" s="14"/>
      <c r="O32" s="14"/>
    </row>
    <row r="33" spans="1:16" ht="15" customHeight="1" x14ac:dyDescent="0.2">
      <c r="A33" s="199" t="s">
        <v>122</v>
      </c>
      <c r="B33" s="478" t="s">
        <v>6</v>
      </c>
      <c r="C33" s="200">
        <v>4594</v>
      </c>
      <c r="D33" s="201">
        <v>51</v>
      </c>
      <c r="E33" s="200">
        <v>75.17</v>
      </c>
      <c r="F33" s="201">
        <v>24.47</v>
      </c>
      <c r="G33" s="200">
        <v>0</v>
      </c>
      <c r="H33" s="202">
        <v>4744.6400000000003</v>
      </c>
      <c r="I33" s="203">
        <v>377198.88</v>
      </c>
      <c r="K33" s="22" t="s">
        <v>138</v>
      </c>
      <c r="L33" s="22" t="s">
        <v>6</v>
      </c>
      <c r="N33" s="14"/>
      <c r="O33" s="14"/>
    </row>
    <row r="34" spans="1:16" ht="15" customHeight="1" x14ac:dyDescent="0.2">
      <c r="A34" s="188"/>
      <c r="B34" s="476" t="str">
        <f>$N$5</f>
        <v>PGT (UG fee)</v>
      </c>
      <c r="C34" s="192">
        <v>924</v>
      </c>
      <c r="D34" s="193">
        <v>3</v>
      </c>
      <c r="E34" s="192">
        <v>1</v>
      </c>
      <c r="F34" s="193">
        <v>1</v>
      </c>
      <c r="G34" s="192">
        <v>0</v>
      </c>
      <c r="H34" s="192">
        <v>929</v>
      </c>
      <c r="I34" s="194">
        <v>724155.5</v>
      </c>
      <c r="K34" s="22" t="s">
        <v>138</v>
      </c>
      <c r="L34" s="22" t="s">
        <v>33</v>
      </c>
      <c r="N34" s="14"/>
      <c r="O34" s="14"/>
      <c r="P34" s="186"/>
    </row>
    <row r="35" spans="1:16" ht="15" customHeight="1" x14ac:dyDescent="0.2">
      <c r="A35" s="199" t="s">
        <v>284</v>
      </c>
      <c r="B35" s="478" t="s">
        <v>6</v>
      </c>
      <c r="C35" s="200">
        <v>462</v>
      </c>
      <c r="D35" s="204">
        <v>17</v>
      </c>
      <c r="E35" s="200">
        <v>9.84</v>
      </c>
      <c r="F35" s="204">
        <v>3.96</v>
      </c>
      <c r="G35" s="200">
        <v>0</v>
      </c>
      <c r="H35" s="202">
        <v>492.8</v>
      </c>
      <c r="I35" s="203">
        <v>630537.6</v>
      </c>
      <c r="K35" s="22" t="s">
        <v>139</v>
      </c>
      <c r="L35" s="22" t="s">
        <v>6</v>
      </c>
      <c r="N35" s="14"/>
    </row>
    <row r="36" spans="1:16" ht="15" customHeight="1" x14ac:dyDescent="0.2">
      <c r="A36" s="188"/>
      <c r="B36" s="476" t="str">
        <f>$N$5</f>
        <v>PGT (UG fee)</v>
      </c>
      <c r="C36" s="192">
        <v>13</v>
      </c>
      <c r="D36" s="205">
        <v>5</v>
      </c>
      <c r="E36" s="192">
        <v>0.25</v>
      </c>
      <c r="F36" s="205">
        <v>0</v>
      </c>
      <c r="G36" s="192">
        <v>0</v>
      </c>
      <c r="H36" s="195">
        <v>18.25</v>
      </c>
      <c r="I36" s="196">
        <v>36125.875</v>
      </c>
      <c r="K36" s="22" t="s">
        <v>139</v>
      </c>
      <c r="L36" s="22" t="s">
        <v>33</v>
      </c>
      <c r="N36" s="14"/>
    </row>
    <row r="37" spans="1:16" ht="15" customHeight="1" x14ac:dyDescent="0.2">
      <c r="A37" s="199" t="s">
        <v>91</v>
      </c>
      <c r="B37" s="478" t="s">
        <v>6</v>
      </c>
      <c r="C37" s="200">
        <v>2980</v>
      </c>
      <c r="D37" s="204">
        <v>69</v>
      </c>
      <c r="E37" s="200">
        <v>22.85</v>
      </c>
      <c r="F37" s="204">
        <v>3.14</v>
      </c>
      <c r="G37" s="200">
        <v>0</v>
      </c>
      <c r="H37" s="202">
        <v>3074.99</v>
      </c>
      <c r="I37" s="203">
        <v>3934449.7050000001</v>
      </c>
      <c r="K37" s="22" t="s">
        <v>140</v>
      </c>
      <c r="L37" s="22" t="s">
        <v>6</v>
      </c>
      <c r="N37" s="14"/>
    </row>
    <row r="38" spans="1:16" ht="15" customHeight="1" x14ac:dyDescent="0.2">
      <c r="A38" s="188"/>
      <c r="B38" s="476" t="str">
        <f>$N$5</f>
        <v>PGT (UG fee)</v>
      </c>
      <c r="C38" s="192">
        <v>65</v>
      </c>
      <c r="D38" s="205">
        <v>1</v>
      </c>
      <c r="E38" s="192">
        <v>0.5</v>
      </c>
      <c r="F38" s="205">
        <v>0</v>
      </c>
      <c r="G38" s="192">
        <v>0</v>
      </c>
      <c r="H38" s="195">
        <v>66.5</v>
      </c>
      <c r="I38" s="196">
        <v>131636.75</v>
      </c>
      <c r="K38" s="22" t="s">
        <v>140</v>
      </c>
      <c r="L38" s="22" t="s">
        <v>33</v>
      </c>
      <c r="N38" s="14"/>
    </row>
    <row r="39" spans="1:16" ht="15" customHeight="1" x14ac:dyDescent="0.2">
      <c r="A39" s="199" t="s">
        <v>93</v>
      </c>
      <c r="B39" s="478" t="s">
        <v>6</v>
      </c>
      <c r="C39" s="200">
        <v>563</v>
      </c>
      <c r="D39" s="204">
        <v>16</v>
      </c>
      <c r="E39" s="200">
        <v>5.82</v>
      </c>
      <c r="F39" s="204">
        <v>0</v>
      </c>
      <c r="G39" s="200">
        <v>-9</v>
      </c>
      <c r="H39" s="202">
        <v>575.82000000000005</v>
      </c>
      <c r="I39" s="203">
        <v>736761.69</v>
      </c>
      <c r="K39" s="22" t="s">
        <v>141</v>
      </c>
      <c r="L39" s="22" t="s">
        <v>6</v>
      </c>
      <c r="N39" s="14"/>
    </row>
    <row r="40" spans="1:16" ht="15" customHeight="1" x14ac:dyDescent="0.2">
      <c r="A40" s="189"/>
      <c r="B40" s="477" t="str">
        <f>$N$5</f>
        <v>PGT (UG fee)</v>
      </c>
      <c r="C40" s="344">
        <v>32</v>
      </c>
      <c r="D40" s="207">
        <v>22</v>
      </c>
      <c r="E40" s="344">
        <v>0.5</v>
      </c>
      <c r="F40" s="207">
        <v>0</v>
      </c>
      <c r="G40" s="344">
        <v>-7</v>
      </c>
      <c r="H40" s="206">
        <v>47.5</v>
      </c>
      <c r="I40" s="208">
        <v>94026.25</v>
      </c>
      <c r="K40" s="22" t="s">
        <v>141</v>
      </c>
      <c r="L40" s="22" t="s">
        <v>33</v>
      </c>
      <c r="N40" s="14"/>
    </row>
    <row r="41" spans="1:16" ht="15" customHeight="1" x14ac:dyDescent="0.2">
      <c r="A41" s="199" t="s">
        <v>94</v>
      </c>
      <c r="B41" s="478" t="s">
        <v>6</v>
      </c>
      <c r="C41" s="200">
        <v>1116</v>
      </c>
      <c r="D41" s="204">
        <v>128</v>
      </c>
      <c r="E41" s="200">
        <v>5.35</v>
      </c>
      <c r="F41" s="204">
        <v>43.67</v>
      </c>
      <c r="G41" s="200">
        <v>14.7</v>
      </c>
      <c r="H41" s="202">
        <v>1307.72</v>
      </c>
      <c r="I41" s="203">
        <v>365507.74</v>
      </c>
      <c r="K41" s="22" t="s">
        <v>142</v>
      </c>
      <c r="L41" s="22" t="s">
        <v>6</v>
      </c>
      <c r="N41" s="14"/>
    </row>
    <row r="42" spans="1:16" ht="15" customHeight="1" thickBot="1" x14ac:dyDescent="0.25">
      <c r="A42" s="189"/>
      <c r="B42" s="477" t="str">
        <f>$N$5</f>
        <v>PGT (UG fee)</v>
      </c>
      <c r="C42" s="344">
        <v>461</v>
      </c>
      <c r="D42" s="207">
        <v>10</v>
      </c>
      <c r="E42" s="344">
        <v>0</v>
      </c>
      <c r="F42" s="207">
        <v>12.95</v>
      </c>
      <c r="G42" s="344">
        <v>-14.7</v>
      </c>
      <c r="H42" s="206">
        <v>469.25</v>
      </c>
      <c r="I42" s="208">
        <v>459630.375</v>
      </c>
      <c r="K42" s="22" t="s">
        <v>142</v>
      </c>
      <c r="L42" s="22" t="s">
        <v>33</v>
      </c>
      <c r="N42" s="14"/>
    </row>
    <row r="43" spans="1:16" ht="15" customHeight="1" thickTop="1" x14ac:dyDescent="0.2">
      <c r="A43" s="209" t="s">
        <v>3</v>
      </c>
      <c r="B43" s="479" t="s">
        <v>6</v>
      </c>
      <c r="C43" s="473">
        <v>63772</v>
      </c>
      <c r="D43" s="211">
        <v>2672</v>
      </c>
      <c r="E43" s="210">
        <v>1057.4100000000001</v>
      </c>
      <c r="F43" s="211">
        <v>429.94</v>
      </c>
      <c r="G43" s="210">
        <v>30.7</v>
      </c>
      <c r="H43" s="210">
        <v>67303.09</v>
      </c>
      <c r="I43" s="212">
        <v>18935701.767000001</v>
      </c>
      <c r="K43" s="22" t="s">
        <v>144</v>
      </c>
      <c r="L43" s="22" t="s">
        <v>6</v>
      </c>
      <c r="N43" s="14"/>
    </row>
    <row r="44" spans="1:16" ht="15" customHeight="1" x14ac:dyDescent="0.2">
      <c r="A44" s="213"/>
      <c r="B44" s="480" t="str">
        <f>$N$5</f>
        <v>PGT (UG fee)</v>
      </c>
      <c r="C44" s="345">
        <v>4573</v>
      </c>
      <c r="D44" s="215">
        <v>184</v>
      </c>
      <c r="E44" s="345">
        <v>13.21</v>
      </c>
      <c r="F44" s="453">
        <v>42.89</v>
      </c>
      <c r="G44" s="345">
        <v>-79.41</v>
      </c>
      <c r="H44" s="214">
        <v>4733.6899999999996</v>
      </c>
      <c r="I44" s="216">
        <v>4293405.4550000001</v>
      </c>
      <c r="K44" s="22" t="s">
        <v>144</v>
      </c>
      <c r="L44" s="22" t="s">
        <v>33</v>
      </c>
      <c r="N44" s="14"/>
    </row>
    <row r="45" spans="1:16" ht="15" customHeight="1" thickBot="1" x14ac:dyDescent="0.25">
      <c r="A45" s="217"/>
      <c r="B45" s="481" t="s">
        <v>4</v>
      </c>
      <c r="C45" s="218">
        <v>68345</v>
      </c>
      <c r="D45" s="219">
        <v>2856</v>
      </c>
      <c r="E45" s="218">
        <v>1070.6199999999999</v>
      </c>
      <c r="F45" s="219">
        <v>472.83</v>
      </c>
      <c r="G45" s="218">
        <v>-48.71</v>
      </c>
      <c r="H45" s="218">
        <v>72036.78</v>
      </c>
      <c r="I45" s="434">
        <v>23229109</v>
      </c>
      <c r="K45" s="22" t="s">
        <v>144</v>
      </c>
      <c r="L45" s="22" t="s">
        <v>144</v>
      </c>
      <c r="N45" s="14"/>
    </row>
    <row r="47" spans="1:16" hidden="1" x14ac:dyDescent="0.2">
      <c r="A47" s="19" t="s">
        <v>143</v>
      </c>
      <c r="B47" s="19"/>
      <c r="C47" s="22" t="s">
        <v>2</v>
      </c>
      <c r="D47" s="22" t="s">
        <v>2</v>
      </c>
      <c r="E47" s="22" t="s">
        <v>1</v>
      </c>
      <c r="F47" s="22" t="s">
        <v>1</v>
      </c>
      <c r="G47" s="22" t="s">
        <v>144</v>
      </c>
      <c r="H47" s="22" t="s">
        <v>144</v>
      </c>
      <c r="I47" s="22" t="s">
        <v>144</v>
      </c>
    </row>
    <row r="48" spans="1:16" hidden="1" x14ac:dyDescent="0.2">
      <c r="C48" s="22" t="s">
        <v>257</v>
      </c>
      <c r="D48" s="22" t="s">
        <v>258</v>
      </c>
      <c r="E48" s="22" t="s">
        <v>257</v>
      </c>
      <c r="F48" s="22" t="s">
        <v>258</v>
      </c>
      <c r="G48" s="22" t="s">
        <v>259</v>
      </c>
      <c r="H48" s="22" t="s">
        <v>233</v>
      </c>
      <c r="I48" s="22" t="s">
        <v>260</v>
      </c>
    </row>
  </sheetData>
  <mergeCells count="7">
    <mergeCell ref="I4:I6"/>
    <mergeCell ref="A1:F1"/>
    <mergeCell ref="C5:D5"/>
    <mergeCell ref="E5:F5"/>
    <mergeCell ref="C4:F4"/>
    <mergeCell ref="G4:G6"/>
    <mergeCell ref="H4:H6"/>
  </mergeCells>
  <conditionalFormatting sqref="C8:D8 C10:D10 H7:I10">
    <cfRule type="cellIs" dxfId="22" priority="16" operator="equal">
      <formula>0</formula>
    </cfRule>
  </conditionalFormatting>
  <conditionalFormatting sqref="C9:D9 C7:D7 E43 E45 C11:D11 H12:I12 H14:I24 H26:I26 H28:I32 H34:I42 F43:I45 C13:D45 C12">
    <cfRule type="cellIs" dxfId="21" priority="14" operator="equal">
      <formula>0</formula>
    </cfRule>
  </conditionalFormatting>
  <conditionalFormatting sqref="G8 G10">
    <cfRule type="cellIs" dxfId="20" priority="11" operator="equal">
      <formula>0</formula>
    </cfRule>
  </conditionalFormatting>
  <conditionalFormatting sqref="G9 G7 G11:G42">
    <cfRule type="cellIs" dxfId="19" priority="10" operator="equal">
      <formula>0</formula>
    </cfRule>
  </conditionalFormatting>
  <conditionalFormatting sqref="E8:F8 E10:F10">
    <cfRule type="cellIs" dxfId="18" priority="9" operator="equal">
      <formula>0</formula>
    </cfRule>
  </conditionalFormatting>
  <conditionalFormatting sqref="E9:F9 E7:F7 E11:F42">
    <cfRule type="cellIs" dxfId="17" priority="8" operator="equal">
      <formula>0</formula>
    </cfRule>
  </conditionalFormatting>
  <conditionalFormatting sqref="D12">
    <cfRule type="cellIs" dxfId="16" priority="7" operator="equal">
      <formula>0</formula>
    </cfRule>
  </conditionalFormatting>
  <conditionalFormatting sqref="E44">
    <cfRule type="cellIs" dxfId="15" priority="6" operator="equal">
      <formula>0</formula>
    </cfRule>
  </conditionalFormatting>
  <conditionalFormatting sqref="H11:I11">
    <cfRule type="cellIs" dxfId="14" priority="5" operator="equal">
      <formula>0</formula>
    </cfRule>
  </conditionalFormatting>
  <conditionalFormatting sqref="H13:I13">
    <cfRule type="cellIs" dxfId="13" priority="4" operator="equal">
      <formula>0</formula>
    </cfRule>
  </conditionalFormatting>
  <conditionalFormatting sqref="H25:I25">
    <cfRule type="cellIs" dxfId="12" priority="3" operator="equal">
      <formula>0</formula>
    </cfRule>
  </conditionalFormatting>
  <conditionalFormatting sqref="H27:I27">
    <cfRule type="cellIs" dxfId="11" priority="2" operator="equal">
      <formula>0</formula>
    </cfRule>
  </conditionalFormatting>
  <conditionalFormatting sqref="H33:I33">
    <cfRule type="cellIs" dxfId="10" priority="1" operator="equal">
      <formula>0</formula>
    </cfRule>
  </conditionalFormatting>
  <pageMargins left="0.70866141732283472" right="0.70866141732283472" top="0.74803149606299213" bottom="0.74803149606299213" header="0.31496062992125984" footer="0.31496062992125984"/>
  <pageSetup paperSize="9" scale="71" orientation="landscape" r:id="rId1"/>
  <headerFooter>
    <oddHeader>&amp;CPage &amp;P&amp;R&amp;F</oddHeader>
  </headerFooter>
  <ignoredErrors>
    <ignoredError sqref="H2:I3 H1 A2:B2 E2:E3 D2:D3 D10 H8:I8 A43:B45 B3 A6:B34 A5:B5 H10:I10 E5 A36:B42 B35 H12:I12 H14:I24 H26:I26 H28:I32 H34:I42" unlocked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tabColor theme="6" tint="0.39997558519241921"/>
    <pageSetUpPr fitToPage="1"/>
  </sheetPr>
  <dimension ref="A1:K12"/>
  <sheetViews>
    <sheetView showGridLines="0" workbookViewId="0">
      <pane xSplit="1" ySplit="6" topLeftCell="B7" activePane="bottomRight" state="frozen"/>
      <selection sqref="A1:E1"/>
      <selection pane="topRight" sqref="A1:E1"/>
      <selection pane="bottomLeft" sqref="A1:E1"/>
      <selection pane="bottomRight" sqref="A1:E1"/>
    </sheetView>
  </sheetViews>
  <sheetFormatPr defaultColWidth="9.140625" defaultRowHeight="13.5" x14ac:dyDescent="0.2"/>
  <cols>
    <col min="1" max="1" width="52.28515625" style="6" customWidth="1"/>
    <col min="2" max="3" width="10.7109375" style="6" customWidth="1"/>
    <col min="4" max="4" width="10.28515625" style="6" customWidth="1"/>
    <col min="5" max="5" width="9.5703125" style="6" customWidth="1"/>
    <col min="6" max="6" width="14.28515625" style="6" customWidth="1"/>
    <col min="7" max="7" width="14.140625" style="6" customWidth="1"/>
    <col min="8" max="8" width="9.140625" style="6"/>
    <col min="9" max="9" width="11.5703125" style="6" hidden="1" customWidth="1"/>
    <col min="10" max="11" width="9.140625" style="6" customWidth="1"/>
    <col min="12" max="16384" width="9.140625" style="6"/>
  </cols>
  <sheetData>
    <row r="1" spans="1:11" ht="15.75" customHeight="1" x14ac:dyDescent="0.25">
      <c r="A1" s="504" t="str">
        <f>'A Summary'!K20</f>
        <v xml:space="preserve">Sector summary of all providers </v>
      </c>
      <c r="B1" s="504"/>
      <c r="C1" s="504"/>
      <c r="D1" s="504"/>
      <c r="E1" s="504"/>
      <c r="G1" s="53"/>
      <c r="K1" s="14"/>
    </row>
    <row r="2" spans="1:11" x14ac:dyDescent="0.2">
      <c r="B2" s="7"/>
      <c r="C2" s="7"/>
      <c r="K2" s="14"/>
    </row>
    <row r="3" spans="1:11" ht="22.7" customHeight="1" thickBot="1" x14ac:dyDescent="0.25">
      <c r="A3" s="54" t="s">
        <v>246</v>
      </c>
      <c r="E3" s="14"/>
      <c r="F3" s="14"/>
      <c r="G3" s="14"/>
      <c r="H3" s="14"/>
      <c r="K3" s="7"/>
    </row>
    <row r="4" spans="1:11" ht="43.5" customHeight="1" x14ac:dyDescent="0.2">
      <c r="A4" s="55"/>
      <c r="B4" s="524" t="s">
        <v>251</v>
      </c>
      <c r="C4" s="512"/>
      <c r="D4" s="512"/>
      <c r="E4" s="513"/>
      <c r="F4" s="525" t="s">
        <v>110</v>
      </c>
      <c r="G4" s="517" t="s">
        <v>111</v>
      </c>
    </row>
    <row r="5" spans="1:11" x14ac:dyDescent="0.2">
      <c r="A5" s="105"/>
      <c r="B5" s="520" t="s">
        <v>203</v>
      </c>
      <c r="C5" s="521"/>
      <c r="D5" s="522" t="s">
        <v>109</v>
      </c>
      <c r="E5" s="523"/>
      <c r="F5" s="526"/>
      <c r="G5" s="518"/>
    </row>
    <row r="6" spans="1:11" ht="27" x14ac:dyDescent="0.2">
      <c r="A6" s="168" t="s">
        <v>106</v>
      </c>
      <c r="B6" s="437" t="s">
        <v>217</v>
      </c>
      <c r="C6" s="436" t="s">
        <v>105</v>
      </c>
      <c r="D6" s="169" t="s">
        <v>217</v>
      </c>
      <c r="E6" s="170" t="s">
        <v>105</v>
      </c>
      <c r="F6" s="527"/>
      <c r="G6" s="519"/>
      <c r="I6" s="171" t="s">
        <v>113</v>
      </c>
    </row>
    <row r="7" spans="1:11" ht="15" customHeight="1" x14ac:dyDescent="0.2">
      <c r="A7" s="172" t="s">
        <v>107</v>
      </c>
      <c r="B7" s="173">
        <v>5037</v>
      </c>
      <c r="C7" s="174">
        <v>53</v>
      </c>
      <c r="D7" s="175">
        <v>2001</v>
      </c>
      <c r="E7" s="176">
        <v>10</v>
      </c>
      <c r="F7" s="173">
        <v>7101</v>
      </c>
      <c r="G7" s="174">
        <v>16438815</v>
      </c>
      <c r="I7" s="22" t="s">
        <v>114</v>
      </c>
    </row>
    <row r="8" spans="1:11" ht="15" customHeight="1" thickBot="1" x14ac:dyDescent="0.25">
      <c r="A8" s="177" t="s">
        <v>108</v>
      </c>
      <c r="B8" s="178">
        <v>4804</v>
      </c>
      <c r="C8" s="179">
        <v>157</v>
      </c>
      <c r="D8" s="382">
        <v>0</v>
      </c>
      <c r="E8" s="383">
        <v>0</v>
      </c>
      <c r="F8" s="178">
        <v>4961</v>
      </c>
      <c r="G8" s="179">
        <v>11484715</v>
      </c>
      <c r="I8" s="22" t="s">
        <v>115</v>
      </c>
    </row>
    <row r="9" spans="1:11" ht="15" customHeight="1" thickTop="1" thickBot="1" x14ac:dyDescent="0.25">
      <c r="A9" s="180" t="s">
        <v>3</v>
      </c>
      <c r="B9" s="181">
        <v>9841</v>
      </c>
      <c r="C9" s="182">
        <v>210</v>
      </c>
      <c r="D9" s="183">
        <v>2001</v>
      </c>
      <c r="E9" s="184">
        <v>10</v>
      </c>
      <c r="F9" s="181">
        <v>12062</v>
      </c>
      <c r="G9" s="182">
        <v>27923530</v>
      </c>
      <c r="I9" s="22" t="s">
        <v>144</v>
      </c>
    </row>
    <row r="11" spans="1:11" hidden="1" x14ac:dyDescent="0.2">
      <c r="A11" s="185" t="s">
        <v>143</v>
      </c>
      <c r="B11" s="104" t="s">
        <v>2</v>
      </c>
      <c r="C11" s="104" t="s">
        <v>2</v>
      </c>
      <c r="D11" s="104" t="s">
        <v>14</v>
      </c>
      <c r="E11" s="104" t="s">
        <v>14</v>
      </c>
      <c r="F11" s="104" t="s">
        <v>144</v>
      </c>
      <c r="G11" s="104" t="s">
        <v>144</v>
      </c>
    </row>
    <row r="12" spans="1:11" hidden="1" x14ac:dyDescent="0.2">
      <c r="B12" s="104" t="s">
        <v>42</v>
      </c>
      <c r="C12" s="104" t="s">
        <v>145</v>
      </c>
      <c r="D12" s="104" t="s">
        <v>42</v>
      </c>
      <c r="E12" s="104" t="s">
        <v>145</v>
      </c>
      <c r="F12" s="104" t="s">
        <v>252</v>
      </c>
      <c r="G12" s="104" t="s">
        <v>253</v>
      </c>
    </row>
  </sheetData>
  <mergeCells count="6">
    <mergeCell ref="G4:G6"/>
    <mergeCell ref="A1:E1"/>
    <mergeCell ref="B5:C5"/>
    <mergeCell ref="D5:E5"/>
    <mergeCell ref="B4:E4"/>
    <mergeCell ref="F4:F6"/>
  </mergeCells>
  <conditionalFormatting sqref="B7:C9 D7:G7 D9:G9 F8:G8">
    <cfRule type="cellIs" dxfId="9" priority="1" operator="equal">
      <formula>0</formula>
    </cfRule>
  </conditionalFormatting>
  <pageMargins left="0.70866141732283472" right="0.70866141732283472" top="0.74803149606299213" bottom="0.74803149606299213" header="0.31496062992125984" footer="0.31496062992125984"/>
  <pageSetup paperSize="9" orientation="landscape" r:id="rId1"/>
  <headerFooter>
    <oddHeader>&amp;CPage &amp;P&amp;R&amp;F</oddHeader>
  </headerFooter>
  <ignoredErrors>
    <ignoredError sqref="A2:G2 A5:G5 B3:G3 A7:G8 A6 C6 E6:G6 A4 C4:G4 A1:F1 A9" unlocked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tabColor theme="6" tint="0.39997558519241921"/>
  </sheetPr>
  <dimension ref="A1:AE100"/>
  <sheetViews>
    <sheetView showGridLines="0" zoomScaleNormal="100" workbookViewId="0">
      <pane xSplit="4" ySplit="5" topLeftCell="E6" activePane="bottomRight" state="frozen"/>
      <selection sqref="A1:E1"/>
      <selection pane="topRight" sqref="A1:E1"/>
      <selection pane="bottomLeft" sqref="A1:E1"/>
      <selection pane="bottomRight" sqref="A1:K1"/>
    </sheetView>
  </sheetViews>
  <sheetFormatPr defaultColWidth="9.140625" defaultRowHeight="13.5" x14ac:dyDescent="0.2"/>
  <cols>
    <col min="1" max="1" width="7.42578125" style="6" customWidth="1"/>
    <col min="2" max="2" width="10.42578125" style="6" customWidth="1"/>
    <col min="3" max="3" width="21.42578125" style="6" customWidth="1"/>
    <col min="4" max="4" width="16.85546875" style="6" customWidth="1"/>
    <col min="5" max="5" width="13.5703125" style="6" customWidth="1"/>
    <col min="6" max="6" width="14.7109375" style="6" customWidth="1"/>
    <col min="7" max="7" width="13.42578125" style="6" customWidth="1"/>
    <col min="8" max="9" width="14.85546875" style="6" customWidth="1"/>
    <col min="10" max="10" width="13.42578125" style="6" customWidth="1"/>
    <col min="11" max="11" width="12.7109375" style="6" customWidth="1"/>
    <col min="12" max="12" width="14.5703125" style="6" customWidth="1"/>
    <col min="13" max="13" width="14.140625" style="6" customWidth="1"/>
    <col min="14" max="14" width="15.42578125" style="6" customWidth="1"/>
    <col min="15" max="15" width="11.42578125" style="6" customWidth="1"/>
    <col min="16" max="16" width="9.28515625" style="105" customWidth="1"/>
    <col min="17" max="17" width="14.42578125" style="6" customWidth="1"/>
    <col min="18" max="19" width="15" style="6" customWidth="1"/>
    <col min="20" max="20" width="16.140625" style="6" customWidth="1"/>
    <col min="21" max="21" width="12.7109375" style="6" customWidth="1"/>
    <col min="22" max="22" width="9.140625" style="6" customWidth="1"/>
    <col min="23" max="23" width="11.140625" style="6" hidden="1" customWidth="1"/>
    <col min="24" max="24" width="8.28515625" style="6" hidden="1" customWidth="1"/>
    <col min="25" max="25" width="10.42578125" style="6" hidden="1" customWidth="1"/>
    <col min="26" max="26" width="8.85546875" style="6" hidden="1" customWidth="1"/>
    <col min="27" max="29" width="9.140625" style="6" customWidth="1"/>
    <col min="30" max="31" width="9.140625" style="6" hidden="1" customWidth="1"/>
    <col min="32" max="16384" width="9.140625" style="6"/>
  </cols>
  <sheetData>
    <row r="1" spans="1:30" ht="15.75" customHeight="1" x14ac:dyDescent="0.25">
      <c r="A1" s="504" t="str">
        <f>'A Summary'!K20</f>
        <v xml:space="preserve">Sector summary of all providers </v>
      </c>
      <c r="B1" s="504"/>
      <c r="C1" s="504"/>
      <c r="D1" s="504"/>
      <c r="E1" s="504"/>
      <c r="F1" s="504"/>
      <c r="G1" s="504"/>
      <c r="H1" s="504"/>
      <c r="I1" s="504"/>
      <c r="J1" s="504"/>
      <c r="K1" s="504"/>
      <c r="L1" s="53"/>
      <c r="M1" s="53"/>
      <c r="N1" s="53"/>
      <c r="U1" s="53"/>
    </row>
    <row r="2" spans="1:30" ht="15" customHeight="1" x14ac:dyDescent="0.2">
      <c r="B2" s="7"/>
      <c r="C2" s="7"/>
      <c r="F2" s="14"/>
      <c r="G2" s="14"/>
      <c r="H2" s="14"/>
      <c r="I2" s="14"/>
      <c r="J2" s="14"/>
      <c r="K2" s="14"/>
    </row>
    <row r="3" spans="1:30" ht="22.7" customHeight="1" x14ac:dyDescent="0.2">
      <c r="A3" s="220" t="s">
        <v>283</v>
      </c>
      <c r="F3" s="14"/>
      <c r="G3" s="14"/>
      <c r="H3" s="14"/>
      <c r="I3" s="14"/>
      <c r="J3" s="14"/>
      <c r="K3" s="14"/>
      <c r="Q3" s="532"/>
      <c r="R3" s="532"/>
      <c r="S3" s="532"/>
      <c r="T3" s="532"/>
      <c r="U3" s="532"/>
      <c r="V3" s="14"/>
    </row>
    <row r="4" spans="1:30" ht="22.7" customHeight="1" thickBot="1" x14ac:dyDescent="0.3">
      <c r="A4" s="220"/>
      <c r="F4" s="14"/>
      <c r="G4" s="14"/>
      <c r="H4" s="14"/>
      <c r="I4" s="14"/>
      <c r="J4" s="14"/>
      <c r="K4" s="14"/>
      <c r="Q4" s="533" t="s">
        <v>228</v>
      </c>
      <c r="R4" s="533"/>
      <c r="S4" s="533"/>
      <c r="T4" s="533"/>
      <c r="U4" s="533"/>
      <c r="V4" s="14"/>
    </row>
    <row r="5" spans="1:30" s="56" customFormat="1" ht="94.5" x14ac:dyDescent="0.2">
      <c r="A5" s="348" t="s">
        <v>13</v>
      </c>
      <c r="B5" s="348" t="s">
        <v>0</v>
      </c>
      <c r="C5" s="348" t="s">
        <v>5</v>
      </c>
      <c r="D5" s="120" t="s">
        <v>10</v>
      </c>
      <c r="E5" s="349" t="s">
        <v>221</v>
      </c>
      <c r="F5" s="346" t="s">
        <v>231</v>
      </c>
      <c r="G5" s="346" t="s">
        <v>222</v>
      </c>
      <c r="H5" s="346" t="s">
        <v>223</v>
      </c>
      <c r="I5" s="346" t="s">
        <v>215</v>
      </c>
      <c r="J5" s="346" t="s">
        <v>39</v>
      </c>
      <c r="K5" s="351" t="s">
        <v>290</v>
      </c>
      <c r="L5" s="350" t="s">
        <v>47</v>
      </c>
      <c r="M5" s="347" t="s">
        <v>40</v>
      </c>
      <c r="N5" s="347" t="s">
        <v>213</v>
      </c>
      <c r="O5" s="347" t="s">
        <v>41</v>
      </c>
      <c r="P5" s="435"/>
      <c r="Q5" s="347" t="s">
        <v>273</v>
      </c>
      <c r="R5" s="347" t="s">
        <v>292</v>
      </c>
      <c r="S5" s="347" t="s">
        <v>40</v>
      </c>
      <c r="T5" s="347" t="s">
        <v>213</v>
      </c>
      <c r="U5" s="347" t="s">
        <v>41</v>
      </c>
      <c r="W5" s="221" t="s">
        <v>29</v>
      </c>
      <c r="X5" s="221" t="s">
        <v>30</v>
      </c>
      <c r="Y5" s="221" t="s">
        <v>31</v>
      </c>
      <c r="Z5" s="221" t="s">
        <v>32</v>
      </c>
      <c r="AB5" s="358"/>
    </row>
    <row r="6" spans="1:30" x14ac:dyDescent="0.2">
      <c r="A6" s="222" t="s">
        <v>7</v>
      </c>
      <c r="B6" s="222" t="s">
        <v>203</v>
      </c>
      <c r="C6" s="222" t="s">
        <v>6</v>
      </c>
      <c r="D6" s="223" t="s">
        <v>12</v>
      </c>
      <c r="E6" s="83">
        <v>15867.28</v>
      </c>
      <c r="F6" s="372">
        <v>0</v>
      </c>
      <c r="G6" s="372">
        <v>0</v>
      </c>
      <c r="H6" s="84">
        <v>105</v>
      </c>
      <c r="I6" s="76">
        <v>-32.983602036431002</v>
      </c>
      <c r="J6" s="84">
        <v>743</v>
      </c>
      <c r="K6" s="224">
        <v>16682.296397963601</v>
      </c>
      <c r="L6" s="396">
        <v>0</v>
      </c>
      <c r="M6" s="397">
        <v>0</v>
      </c>
      <c r="N6" s="397">
        <v>0</v>
      </c>
      <c r="O6" s="225">
        <v>3390582.4810982202</v>
      </c>
      <c r="Q6" s="84">
        <v>553</v>
      </c>
      <c r="R6" s="84">
        <v>658</v>
      </c>
      <c r="S6" s="372">
        <v>0</v>
      </c>
      <c r="T6" s="372">
        <v>0</v>
      </c>
      <c r="U6" s="85">
        <v>45028.82</v>
      </c>
      <c r="W6" s="62" t="s">
        <v>7</v>
      </c>
      <c r="X6" s="62" t="s">
        <v>2</v>
      </c>
      <c r="Y6" s="62" t="s">
        <v>6</v>
      </c>
      <c r="Z6" s="62" t="s">
        <v>23</v>
      </c>
      <c r="AB6" s="14"/>
      <c r="AD6" s="7" t="s">
        <v>66</v>
      </c>
    </row>
    <row r="7" spans="1:30" x14ac:dyDescent="0.2">
      <c r="A7" s="105"/>
      <c r="B7" s="105"/>
      <c r="C7" s="226"/>
      <c r="D7" s="227" t="s">
        <v>11</v>
      </c>
      <c r="E7" s="69">
        <v>8192.2999999999993</v>
      </c>
      <c r="F7" s="365">
        <v>0</v>
      </c>
      <c r="G7" s="365">
        <v>0</v>
      </c>
      <c r="H7" s="70">
        <v>0</v>
      </c>
      <c r="I7" s="365">
        <v>0</v>
      </c>
      <c r="J7" s="70">
        <v>0</v>
      </c>
      <c r="K7" s="228">
        <v>8192.2999999999993</v>
      </c>
      <c r="L7" s="398">
        <v>0</v>
      </c>
      <c r="M7" s="399">
        <v>0</v>
      </c>
      <c r="N7" s="399">
        <v>0</v>
      </c>
      <c r="O7" s="229">
        <v>2026296.9</v>
      </c>
      <c r="Q7" s="70">
        <v>0</v>
      </c>
      <c r="R7" s="70">
        <v>0</v>
      </c>
      <c r="S7" s="365">
        <v>0</v>
      </c>
      <c r="T7" s="365">
        <v>0</v>
      </c>
      <c r="U7" s="71">
        <v>0</v>
      </c>
      <c r="W7" s="62" t="s">
        <v>7</v>
      </c>
      <c r="X7" s="62" t="s">
        <v>2</v>
      </c>
      <c r="Y7" s="62" t="s">
        <v>6</v>
      </c>
      <c r="Z7" s="62" t="s">
        <v>24</v>
      </c>
      <c r="AB7" s="14"/>
      <c r="AD7" s="7" t="s">
        <v>67</v>
      </c>
    </row>
    <row r="8" spans="1:30" x14ac:dyDescent="0.2">
      <c r="A8" s="105"/>
      <c r="B8" s="105"/>
      <c r="C8" s="230" t="str">
        <f>$AD$9</f>
        <v>PGT (Masters' loan)</v>
      </c>
      <c r="D8" s="231" t="s">
        <v>12</v>
      </c>
      <c r="E8" s="74">
        <v>2.4700000000000002</v>
      </c>
      <c r="F8" s="366">
        <v>0</v>
      </c>
      <c r="G8" s="366">
        <v>0</v>
      </c>
      <c r="H8" s="366">
        <v>0</v>
      </c>
      <c r="I8" s="372">
        <v>0</v>
      </c>
      <c r="J8" s="76">
        <v>0</v>
      </c>
      <c r="K8" s="232">
        <v>2.4700000000000002</v>
      </c>
      <c r="L8" s="397">
        <v>0</v>
      </c>
      <c r="M8" s="397">
        <v>0</v>
      </c>
      <c r="N8" s="397">
        <v>0</v>
      </c>
      <c r="O8" s="233">
        <v>2366.4081999999999</v>
      </c>
      <c r="Q8" s="366">
        <v>0</v>
      </c>
      <c r="R8" s="366">
        <v>0</v>
      </c>
      <c r="S8" s="366">
        <v>0</v>
      </c>
      <c r="T8" s="366">
        <v>0</v>
      </c>
      <c r="U8" s="380">
        <v>0</v>
      </c>
      <c r="W8" s="62" t="s">
        <v>7</v>
      </c>
      <c r="X8" s="62" t="s">
        <v>2</v>
      </c>
      <c r="Y8" s="62" t="s">
        <v>44</v>
      </c>
      <c r="Z8" s="62" t="s">
        <v>23</v>
      </c>
      <c r="AB8" s="14"/>
      <c r="AD8" s="6" t="s">
        <v>218</v>
      </c>
    </row>
    <row r="9" spans="1:30" x14ac:dyDescent="0.2">
      <c r="A9" s="105"/>
      <c r="B9" s="105"/>
      <c r="C9" s="226"/>
      <c r="D9" s="227" t="s">
        <v>11</v>
      </c>
      <c r="E9" s="69">
        <v>1071.1199999999999</v>
      </c>
      <c r="F9" s="365">
        <v>0</v>
      </c>
      <c r="G9" s="365">
        <v>0</v>
      </c>
      <c r="H9" s="365">
        <v>0</v>
      </c>
      <c r="I9" s="365">
        <v>0</v>
      </c>
      <c r="J9" s="70">
        <v>0</v>
      </c>
      <c r="K9" s="228">
        <v>1071.1199999999999</v>
      </c>
      <c r="L9" s="399">
        <v>0</v>
      </c>
      <c r="M9" s="399">
        <v>0</v>
      </c>
      <c r="N9" s="399">
        <v>0</v>
      </c>
      <c r="O9" s="229">
        <v>881022.54240000003</v>
      </c>
      <c r="Q9" s="365">
        <v>0</v>
      </c>
      <c r="R9" s="365">
        <v>0</v>
      </c>
      <c r="S9" s="365">
        <v>0</v>
      </c>
      <c r="T9" s="365">
        <v>0</v>
      </c>
      <c r="U9" s="378">
        <v>0</v>
      </c>
      <c r="W9" s="62" t="s">
        <v>7</v>
      </c>
      <c r="X9" s="62" t="s">
        <v>2</v>
      </c>
      <c r="Y9" s="62" t="s">
        <v>44</v>
      </c>
      <c r="Z9" s="62" t="s">
        <v>24</v>
      </c>
      <c r="AB9" s="14"/>
      <c r="AD9" s="6" t="s">
        <v>225</v>
      </c>
    </row>
    <row r="10" spans="1:30" x14ac:dyDescent="0.2">
      <c r="A10" s="105"/>
      <c r="B10" s="105"/>
      <c r="C10" s="230" t="str">
        <f>$AD$10</f>
        <v>PGT (Other)</v>
      </c>
      <c r="D10" s="231" t="s">
        <v>12</v>
      </c>
      <c r="E10" s="74">
        <v>46.28</v>
      </c>
      <c r="F10" s="366">
        <v>0</v>
      </c>
      <c r="G10" s="366">
        <v>0</v>
      </c>
      <c r="H10" s="366">
        <v>0</v>
      </c>
      <c r="I10" s="366">
        <v>0</v>
      </c>
      <c r="J10" s="76">
        <v>0</v>
      </c>
      <c r="K10" s="232">
        <v>46.28</v>
      </c>
      <c r="L10" s="234">
        <v>46707.164400000001</v>
      </c>
      <c r="M10" s="397">
        <v>0</v>
      </c>
      <c r="N10" s="397">
        <v>0</v>
      </c>
      <c r="O10" s="234">
        <v>12885.906999999999</v>
      </c>
      <c r="Q10" s="366">
        <v>0</v>
      </c>
      <c r="R10" s="366">
        <v>0</v>
      </c>
      <c r="S10" s="366">
        <v>0</v>
      </c>
      <c r="T10" s="366">
        <v>0</v>
      </c>
      <c r="U10" s="380">
        <v>0</v>
      </c>
      <c r="W10" s="62" t="s">
        <v>7</v>
      </c>
      <c r="X10" s="62" t="s">
        <v>2</v>
      </c>
      <c r="Y10" s="62" t="s">
        <v>45</v>
      </c>
      <c r="Z10" s="62" t="s">
        <v>23</v>
      </c>
      <c r="AB10" s="14"/>
      <c r="AD10" s="6" t="s">
        <v>226</v>
      </c>
    </row>
    <row r="11" spans="1:30" x14ac:dyDescent="0.2">
      <c r="A11" s="105"/>
      <c r="B11" s="235"/>
      <c r="C11" s="235"/>
      <c r="D11" s="236" t="s">
        <v>11</v>
      </c>
      <c r="E11" s="237">
        <v>189</v>
      </c>
      <c r="F11" s="391">
        <v>0</v>
      </c>
      <c r="G11" s="391">
        <v>0</v>
      </c>
      <c r="H11" s="391">
        <v>0</v>
      </c>
      <c r="I11" s="391">
        <v>0</v>
      </c>
      <c r="J11" s="238">
        <v>0</v>
      </c>
      <c r="K11" s="239">
        <v>189</v>
      </c>
      <c r="L11" s="240">
        <v>190744.47</v>
      </c>
      <c r="M11" s="400">
        <v>0</v>
      </c>
      <c r="N11" s="400">
        <v>0</v>
      </c>
      <c r="O11" s="240">
        <v>108262.74</v>
      </c>
      <c r="Q11" s="391">
        <v>0</v>
      </c>
      <c r="R11" s="391">
        <v>0</v>
      </c>
      <c r="S11" s="391">
        <v>0</v>
      </c>
      <c r="T11" s="391">
        <v>0</v>
      </c>
      <c r="U11" s="421">
        <v>0</v>
      </c>
      <c r="W11" s="62" t="s">
        <v>7</v>
      </c>
      <c r="X11" s="62" t="s">
        <v>2</v>
      </c>
      <c r="Y11" s="62" t="s">
        <v>45</v>
      </c>
      <c r="Z11" s="62" t="s">
        <v>24</v>
      </c>
      <c r="AB11" s="14"/>
    </row>
    <row r="12" spans="1:30" x14ac:dyDescent="0.2">
      <c r="A12" s="105"/>
      <c r="B12" s="105" t="s">
        <v>207</v>
      </c>
      <c r="C12" s="105" t="s">
        <v>6</v>
      </c>
      <c r="D12" s="223" t="s">
        <v>12</v>
      </c>
      <c r="E12" s="83">
        <v>11.01</v>
      </c>
      <c r="F12" s="372">
        <v>0</v>
      </c>
      <c r="G12" s="372">
        <v>0</v>
      </c>
      <c r="H12" s="76">
        <v>0.15</v>
      </c>
      <c r="I12" s="366">
        <v>0</v>
      </c>
      <c r="J12" s="84">
        <v>0</v>
      </c>
      <c r="K12" s="224">
        <v>11.16</v>
      </c>
      <c r="L12" s="396">
        <v>0</v>
      </c>
      <c r="M12" s="401">
        <v>0</v>
      </c>
      <c r="N12" s="401">
        <v>0</v>
      </c>
      <c r="O12" s="233">
        <v>766.44799999999998</v>
      </c>
      <c r="Q12" s="84">
        <v>0.81</v>
      </c>
      <c r="R12" s="84">
        <v>0.96</v>
      </c>
      <c r="S12" s="372">
        <v>0</v>
      </c>
      <c r="T12" s="372">
        <v>0</v>
      </c>
      <c r="U12" s="85">
        <v>0</v>
      </c>
      <c r="W12" s="62" t="s">
        <v>7</v>
      </c>
      <c r="X12" s="62" t="s">
        <v>1</v>
      </c>
      <c r="Y12" s="62" t="s">
        <v>6</v>
      </c>
      <c r="Z12" s="62" t="s">
        <v>23</v>
      </c>
      <c r="AB12" s="14"/>
    </row>
    <row r="13" spans="1:30" x14ac:dyDescent="0.2">
      <c r="A13" s="105"/>
      <c r="B13" s="105"/>
      <c r="C13" s="226"/>
      <c r="D13" s="227" t="s">
        <v>11</v>
      </c>
      <c r="E13" s="69">
        <v>7.4</v>
      </c>
      <c r="F13" s="365">
        <v>0</v>
      </c>
      <c r="G13" s="365">
        <v>0</v>
      </c>
      <c r="H13" s="70">
        <v>0</v>
      </c>
      <c r="I13" s="365">
        <v>0</v>
      </c>
      <c r="J13" s="70">
        <v>0</v>
      </c>
      <c r="K13" s="228">
        <v>7.4</v>
      </c>
      <c r="L13" s="398">
        <v>0</v>
      </c>
      <c r="M13" s="399">
        <v>0</v>
      </c>
      <c r="N13" s="399">
        <v>0</v>
      </c>
      <c r="O13" s="229">
        <v>7089.6440000000002</v>
      </c>
      <c r="Q13" s="70">
        <v>0</v>
      </c>
      <c r="R13" s="70">
        <v>0</v>
      </c>
      <c r="S13" s="365">
        <v>0</v>
      </c>
      <c r="T13" s="365">
        <v>0</v>
      </c>
      <c r="U13" s="71">
        <v>0</v>
      </c>
      <c r="W13" s="62" t="s">
        <v>7</v>
      </c>
      <c r="X13" s="62" t="s">
        <v>1</v>
      </c>
      <c r="Y13" s="62" t="s">
        <v>6</v>
      </c>
      <c r="Z13" s="62" t="s">
        <v>24</v>
      </c>
      <c r="AB13" s="14"/>
    </row>
    <row r="14" spans="1:30" x14ac:dyDescent="0.2">
      <c r="A14" s="105"/>
      <c r="B14" s="105"/>
      <c r="C14" s="230" t="str">
        <f>$AD$9</f>
        <v>PGT (Masters' loan)</v>
      </c>
      <c r="D14" s="231" t="s">
        <v>12</v>
      </c>
      <c r="E14" s="74">
        <v>0</v>
      </c>
      <c r="F14" s="366">
        <v>0</v>
      </c>
      <c r="G14" s="366">
        <v>0</v>
      </c>
      <c r="H14" s="372">
        <v>0</v>
      </c>
      <c r="I14" s="372">
        <v>0</v>
      </c>
      <c r="J14" s="76">
        <v>0</v>
      </c>
      <c r="K14" s="232">
        <v>0</v>
      </c>
      <c r="L14" s="397">
        <v>0</v>
      </c>
      <c r="M14" s="397">
        <v>0</v>
      </c>
      <c r="N14" s="397">
        <v>0</v>
      </c>
      <c r="O14" s="234">
        <v>0</v>
      </c>
      <c r="Q14" s="366">
        <v>0</v>
      </c>
      <c r="R14" s="366">
        <v>0</v>
      </c>
      <c r="S14" s="366">
        <v>0</v>
      </c>
      <c r="T14" s="366">
        <v>0</v>
      </c>
      <c r="U14" s="380">
        <v>0</v>
      </c>
      <c r="W14" s="62" t="s">
        <v>7</v>
      </c>
      <c r="X14" s="62" t="s">
        <v>1</v>
      </c>
      <c r="Y14" s="62" t="s">
        <v>44</v>
      </c>
      <c r="Z14" s="62" t="s">
        <v>23</v>
      </c>
      <c r="AB14" s="14"/>
    </row>
    <row r="15" spans="1:30" x14ac:dyDescent="0.2">
      <c r="A15" s="105"/>
      <c r="B15" s="105"/>
      <c r="C15" s="226"/>
      <c r="D15" s="227" t="s">
        <v>11</v>
      </c>
      <c r="E15" s="69">
        <v>318.35000000000002</v>
      </c>
      <c r="F15" s="365">
        <v>0</v>
      </c>
      <c r="G15" s="365">
        <v>0</v>
      </c>
      <c r="H15" s="365">
        <v>0</v>
      </c>
      <c r="I15" s="365">
        <v>0</v>
      </c>
      <c r="J15" s="70">
        <v>0</v>
      </c>
      <c r="K15" s="228">
        <v>318.35000000000002</v>
      </c>
      <c r="L15" s="399">
        <v>0</v>
      </c>
      <c r="M15" s="399">
        <v>0</v>
      </c>
      <c r="N15" s="399">
        <v>0</v>
      </c>
      <c r="O15" s="229">
        <v>202275.2078</v>
      </c>
      <c r="Q15" s="365">
        <v>0</v>
      </c>
      <c r="R15" s="365">
        <v>0</v>
      </c>
      <c r="S15" s="365">
        <v>0</v>
      </c>
      <c r="T15" s="365">
        <v>0</v>
      </c>
      <c r="U15" s="378">
        <v>0</v>
      </c>
      <c r="W15" s="62" t="s">
        <v>7</v>
      </c>
      <c r="X15" s="62" t="s">
        <v>1</v>
      </c>
      <c r="Y15" s="62" t="s">
        <v>44</v>
      </c>
      <c r="Z15" s="62" t="s">
        <v>24</v>
      </c>
      <c r="AB15" s="14"/>
    </row>
    <row r="16" spans="1:30" x14ac:dyDescent="0.2">
      <c r="A16" s="105"/>
      <c r="B16" s="105"/>
      <c r="C16" s="230" t="str">
        <f>$AD$10</f>
        <v>PGT (Other)</v>
      </c>
      <c r="D16" s="231" t="s">
        <v>12</v>
      </c>
      <c r="E16" s="74">
        <v>123.38</v>
      </c>
      <c r="F16" s="366">
        <v>0</v>
      </c>
      <c r="G16" s="366">
        <v>0</v>
      </c>
      <c r="H16" s="366">
        <v>0</v>
      </c>
      <c r="I16" s="366">
        <v>0</v>
      </c>
      <c r="J16" s="76">
        <v>0</v>
      </c>
      <c r="K16" s="232">
        <v>123.38</v>
      </c>
      <c r="L16" s="234">
        <v>124518.7974</v>
      </c>
      <c r="M16" s="397">
        <v>0</v>
      </c>
      <c r="N16" s="397">
        <v>0</v>
      </c>
      <c r="O16" s="234">
        <v>48933.662199999999</v>
      </c>
      <c r="Q16" s="366">
        <v>0</v>
      </c>
      <c r="R16" s="366">
        <v>0</v>
      </c>
      <c r="S16" s="366">
        <v>0</v>
      </c>
      <c r="T16" s="366">
        <v>0</v>
      </c>
      <c r="U16" s="380">
        <v>0</v>
      </c>
      <c r="W16" s="62" t="s">
        <v>7</v>
      </c>
      <c r="X16" s="62" t="s">
        <v>1</v>
      </c>
      <c r="Y16" s="62" t="s">
        <v>45</v>
      </c>
      <c r="Z16" s="62" t="s">
        <v>23</v>
      </c>
      <c r="AB16" s="14"/>
    </row>
    <row r="17" spans="1:28" x14ac:dyDescent="0.2">
      <c r="A17" s="241"/>
      <c r="B17" s="241"/>
      <c r="C17" s="241"/>
      <c r="D17" s="168" t="s">
        <v>11</v>
      </c>
      <c r="E17" s="80">
        <v>66.040000000000006</v>
      </c>
      <c r="F17" s="367">
        <v>0</v>
      </c>
      <c r="G17" s="367">
        <v>0</v>
      </c>
      <c r="H17" s="367">
        <v>0</v>
      </c>
      <c r="I17" s="367">
        <v>0</v>
      </c>
      <c r="J17" s="81">
        <v>0</v>
      </c>
      <c r="K17" s="242">
        <v>66.040000000000006</v>
      </c>
      <c r="L17" s="229">
        <v>66649.549199999994</v>
      </c>
      <c r="M17" s="399">
        <v>0</v>
      </c>
      <c r="N17" s="402">
        <v>0</v>
      </c>
      <c r="O17" s="229">
        <v>41397.772599999997</v>
      </c>
      <c r="Q17" s="367">
        <v>0</v>
      </c>
      <c r="R17" s="367">
        <v>0</v>
      </c>
      <c r="S17" s="367">
        <v>0</v>
      </c>
      <c r="T17" s="367">
        <v>0</v>
      </c>
      <c r="U17" s="379">
        <v>0</v>
      </c>
      <c r="W17" s="62" t="s">
        <v>7</v>
      </c>
      <c r="X17" s="62" t="s">
        <v>1</v>
      </c>
      <c r="Y17" s="62" t="s">
        <v>45</v>
      </c>
      <c r="Z17" s="62" t="s">
        <v>24</v>
      </c>
      <c r="AB17" s="14"/>
    </row>
    <row r="18" spans="1:28" x14ac:dyDescent="0.2">
      <c r="A18" s="222" t="s">
        <v>8</v>
      </c>
      <c r="B18" s="222" t="s">
        <v>203</v>
      </c>
      <c r="C18" s="105" t="s">
        <v>6</v>
      </c>
      <c r="D18" s="223" t="s">
        <v>12</v>
      </c>
      <c r="E18" s="83">
        <v>218084.77</v>
      </c>
      <c r="F18" s="84">
        <v>745</v>
      </c>
      <c r="G18" s="372">
        <v>0</v>
      </c>
      <c r="H18" s="372">
        <v>0</v>
      </c>
      <c r="I18" s="76">
        <v>-21.0420816012446</v>
      </c>
      <c r="J18" s="84">
        <v>872</v>
      </c>
      <c r="K18" s="224">
        <v>219680.727918399</v>
      </c>
      <c r="L18" s="403">
        <v>0</v>
      </c>
      <c r="M18" s="404">
        <v>0</v>
      </c>
      <c r="N18" s="404">
        <v>0</v>
      </c>
      <c r="O18" s="225">
        <v>13039150.705321699</v>
      </c>
      <c r="Q18" s="84">
        <v>21145</v>
      </c>
      <c r="R18" s="84">
        <v>21890</v>
      </c>
      <c r="S18" s="372">
        <v>0</v>
      </c>
      <c r="T18" s="404">
        <v>0</v>
      </c>
      <c r="U18" s="85">
        <v>1210917.17</v>
      </c>
      <c r="W18" s="62" t="s">
        <v>8</v>
      </c>
      <c r="X18" s="62" t="s">
        <v>2</v>
      </c>
      <c r="Y18" s="62" t="s">
        <v>6</v>
      </c>
      <c r="Z18" s="62" t="s">
        <v>23</v>
      </c>
      <c r="AB18" s="14"/>
    </row>
    <row r="19" spans="1:28" x14ac:dyDescent="0.2">
      <c r="A19" s="105"/>
      <c r="B19" s="105"/>
      <c r="C19" s="226"/>
      <c r="D19" s="227" t="s">
        <v>11</v>
      </c>
      <c r="E19" s="69">
        <v>458.17</v>
      </c>
      <c r="F19" s="70">
        <v>0</v>
      </c>
      <c r="G19" s="365">
        <v>0</v>
      </c>
      <c r="H19" s="365">
        <v>0</v>
      </c>
      <c r="I19" s="365">
        <v>0</v>
      </c>
      <c r="J19" s="70">
        <v>0</v>
      </c>
      <c r="K19" s="228">
        <v>458.17</v>
      </c>
      <c r="L19" s="398">
        <v>0</v>
      </c>
      <c r="M19" s="399">
        <v>0</v>
      </c>
      <c r="N19" s="229">
        <v>583662.76300000004</v>
      </c>
      <c r="O19" s="229">
        <v>40932.959999999999</v>
      </c>
      <c r="Q19" s="70">
        <v>0</v>
      </c>
      <c r="R19" s="70">
        <v>0</v>
      </c>
      <c r="S19" s="365">
        <v>0</v>
      </c>
      <c r="T19" s="71">
        <v>0</v>
      </c>
      <c r="U19" s="71">
        <v>0</v>
      </c>
      <c r="W19" s="62" t="s">
        <v>8</v>
      </c>
      <c r="X19" s="62" t="s">
        <v>2</v>
      </c>
      <c r="Y19" s="62" t="s">
        <v>6</v>
      </c>
      <c r="Z19" s="62" t="s">
        <v>24</v>
      </c>
      <c r="AB19" s="14"/>
    </row>
    <row r="20" spans="1:28" x14ac:dyDescent="0.2">
      <c r="A20" s="105"/>
      <c r="B20" s="105"/>
      <c r="C20" s="230" t="str">
        <f>$AD$8</f>
        <v>PGT (UG fee)</v>
      </c>
      <c r="D20" s="223" t="s">
        <v>12</v>
      </c>
      <c r="E20" s="74">
        <v>2462</v>
      </c>
      <c r="F20" s="366">
        <v>0</v>
      </c>
      <c r="G20" s="76">
        <v>55</v>
      </c>
      <c r="H20" s="366">
        <v>0</v>
      </c>
      <c r="I20" s="372">
        <v>0</v>
      </c>
      <c r="J20" s="76">
        <v>0</v>
      </c>
      <c r="K20" s="232">
        <v>2517</v>
      </c>
      <c r="L20" s="396">
        <v>0</v>
      </c>
      <c r="M20" s="397">
        <v>0</v>
      </c>
      <c r="N20" s="397">
        <v>0</v>
      </c>
      <c r="O20" s="233">
        <v>296953.48</v>
      </c>
      <c r="Q20" s="76">
        <v>2403</v>
      </c>
      <c r="R20" s="76">
        <v>2458</v>
      </c>
      <c r="S20" s="366">
        <v>0</v>
      </c>
      <c r="T20" s="366">
        <v>0</v>
      </c>
      <c r="U20" s="77">
        <v>296953.48</v>
      </c>
      <c r="W20" s="62" t="s">
        <v>8</v>
      </c>
      <c r="X20" s="62" t="s">
        <v>2</v>
      </c>
      <c r="Y20" s="62" t="s">
        <v>33</v>
      </c>
      <c r="Z20" s="62" t="s">
        <v>23</v>
      </c>
      <c r="AB20" s="14"/>
    </row>
    <row r="21" spans="1:28" x14ac:dyDescent="0.2">
      <c r="A21" s="105"/>
      <c r="B21" s="105"/>
      <c r="C21" s="226"/>
      <c r="D21" s="227" t="s">
        <v>11</v>
      </c>
      <c r="E21" s="69">
        <v>16</v>
      </c>
      <c r="F21" s="365">
        <v>0</v>
      </c>
      <c r="G21" s="70">
        <v>0</v>
      </c>
      <c r="H21" s="365">
        <v>0</v>
      </c>
      <c r="I21" s="365">
        <v>0</v>
      </c>
      <c r="J21" s="70">
        <v>0</v>
      </c>
      <c r="K21" s="228">
        <v>16</v>
      </c>
      <c r="L21" s="398">
        <v>0</v>
      </c>
      <c r="M21" s="229">
        <v>16707.2</v>
      </c>
      <c r="N21" s="399">
        <v>0</v>
      </c>
      <c r="O21" s="229">
        <v>0</v>
      </c>
      <c r="Q21" s="70">
        <v>16</v>
      </c>
      <c r="R21" s="70">
        <v>16</v>
      </c>
      <c r="S21" s="71">
        <v>16707.2</v>
      </c>
      <c r="T21" s="365">
        <v>0</v>
      </c>
      <c r="U21" s="71">
        <v>0</v>
      </c>
      <c r="W21" s="62" t="s">
        <v>8</v>
      </c>
      <c r="X21" s="62" t="s">
        <v>2</v>
      </c>
      <c r="Y21" s="62" t="s">
        <v>33</v>
      </c>
      <c r="Z21" s="62" t="s">
        <v>24</v>
      </c>
      <c r="AB21" s="14"/>
    </row>
    <row r="22" spans="1:28" x14ac:dyDescent="0.2">
      <c r="A22" s="105"/>
      <c r="B22" s="105"/>
      <c r="C22" s="230" t="str">
        <f>$AD$9</f>
        <v>PGT (Masters' loan)</v>
      </c>
      <c r="D22" s="231" t="s">
        <v>12</v>
      </c>
      <c r="E22" s="74">
        <v>934.23</v>
      </c>
      <c r="F22" s="366">
        <v>0</v>
      </c>
      <c r="G22" s="366">
        <v>0</v>
      </c>
      <c r="H22" s="366">
        <v>0</v>
      </c>
      <c r="I22" s="366">
        <v>0</v>
      </c>
      <c r="J22" s="76">
        <v>0</v>
      </c>
      <c r="K22" s="232">
        <v>934.23</v>
      </c>
      <c r="L22" s="397">
        <v>0</v>
      </c>
      <c r="M22" s="396">
        <v>0</v>
      </c>
      <c r="N22" s="397">
        <v>0</v>
      </c>
      <c r="O22" s="233">
        <v>60131.002</v>
      </c>
      <c r="Q22" s="366">
        <v>0</v>
      </c>
      <c r="R22" s="366">
        <v>0</v>
      </c>
      <c r="S22" s="366">
        <v>0</v>
      </c>
      <c r="T22" s="366">
        <v>0</v>
      </c>
      <c r="U22" s="380">
        <v>0</v>
      </c>
      <c r="W22" s="62" t="s">
        <v>8</v>
      </c>
      <c r="X22" s="62" t="s">
        <v>2</v>
      </c>
      <c r="Y22" s="62" t="s">
        <v>44</v>
      </c>
      <c r="Z22" s="62" t="s">
        <v>23</v>
      </c>
    </row>
    <row r="23" spans="1:28" x14ac:dyDescent="0.2">
      <c r="A23" s="105"/>
      <c r="B23" s="105"/>
      <c r="C23" s="226"/>
      <c r="D23" s="227" t="s">
        <v>11</v>
      </c>
      <c r="E23" s="69">
        <v>8672.2900000000009</v>
      </c>
      <c r="F23" s="365">
        <v>0</v>
      </c>
      <c r="G23" s="365">
        <v>0</v>
      </c>
      <c r="H23" s="365">
        <v>0</v>
      </c>
      <c r="I23" s="365">
        <v>0</v>
      </c>
      <c r="J23" s="70">
        <v>0</v>
      </c>
      <c r="K23" s="228">
        <v>8672.2900000000009</v>
      </c>
      <c r="L23" s="399">
        <v>0</v>
      </c>
      <c r="M23" s="229">
        <v>9055605.2180000003</v>
      </c>
      <c r="N23" s="399">
        <v>0</v>
      </c>
      <c r="O23" s="229">
        <v>1013227.6352</v>
      </c>
      <c r="Q23" s="365">
        <v>0</v>
      </c>
      <c r="R23" s="365">
        <v>0</v>
      </c>
      <c r="S23" s="365">
        <v>0</v>
      </c>
      <c r="T23" s="365">
        <v>0</v>
      </c>
      <c r="U23" s="378">
        <v>0</v>
      </c>
      <c r="W23" s="62" t="s">
        <v>8</v>
      </c>
      <c r="X23" s="62" t="s">
        <v>2</v>
      </c>
      <c r="Y23" s="62" t="s">
        <v>44</v>
      </c>
      <c r="Z23" s="62" t="s">
        <v>24</v>
      </c>
    </row>
    <row r="24" spans="1:28" x14ac:dyDescent="0.2">
      <c r="A24" s="105"/>
      <c r="B24" s="105"/>
      <c r="C24" s="230" t="str">
        <f>$AD$10</f>
        <v>PGT (Other)</v>
      </c>
      <c r="D24" s="231" t="s">
        <v>12</v>
      </c>
      <c r="E24" s="74">
        <v>389.06</v>
      </c>
      <c r="F24" s="366">
        <v>0</v>
      </c>
      <c r="G24" s="366">
        <v>0</v>
      </c>
      <c r="H24" s="366">
        <v>0</v>
      </c>
      <c r="I24" s="366">
        <v>0</v>
      </c>
      <c r="J24" s="76">
        <v>0</v>
      </c>
      <c r="K24" s="232">
        <v>389.06</v>
      </c>
      <c r="L24" s="234">
        <v>392651.02380000002</v>
      </c>
      <c r="M24" s="397">
        <v>0</v>
      </c>
      <c r="N24" s="397">
        <v>0</v>
      </c>
      <c r="O24" s="234">
        <v>7697.7543999999998</v>
      </c>
      <c r="Q24" s="366">
        <v>0</v>
      </c>
      <c r="R24" s="366">
        <v>0</v>
      </c>
      <c r="S24" s="366">
        <v>0</v>
      </c>
      <c r="T24" s="366">
        <v>0</v>
      </c>
      <c r="U24" s="380">
        <v>0</v>
      </c>
      <c r="W24" s="62" t="s">
        <v>8</v>
      </c>
      <c r="X24" s="62" t="s">
        <v>2</v>
      </c>
      <c r="Y24" s="62" t="s">
        <v>45</v>
      </c>
      <c r="Z24" s="62" t="s">
        <v>23</v>
      </c>
    </row>
    <row r="25" spans="1:28" x14ac:dyDescent="0.2">
      <c r="A25" s="105"/>
      <c r="B25" s="235"/>
      <c r="C25" s="235"/>
      <c r="D25" s="236" t="s">
        <v>11</v>
      </c>
      <c r="E25" s="237">
        <v>166.31</v>
      </c>
      <c r="F25" s="391">
        <v>0</v>
      </c>
      <c r="G25" s="391">
        <v>0</v>
      </c>
      <c r="H25" s="391">
        <v>0</v>
      </c>
      <c r="I25" s="391">
        <v>0</v>
      </c>
      <c r="J25" s="238">
        <v>0</v>
      </c>
      <c r="K25" s="239">
        <v>166.31</v>
      </c>
      <c r="L25" s="240">
        <v>167845.04130000001</v>
      </c>
      <c r="M25" s="240">
        <v>173660.902</v>
      </c>
      <c r="N25" s="400">
        <v>0</v>
      </c>
      <c r="O25" s="240">
        <v>3216.41</v>
      </c>
      <c r="Q25" s="391">
        <v>0</v>
      </c>
      <c r="R25" s="391">
        <v>0</v>
      </c>
      <c r="S25" s="391">
        <v>0</v>
      </c>
      <c r="T25" s="391">
        <v>0</v>
      </c>
      <c r="U25" s="421">
        <v>0</v>
      </c>
      <c r="W25" s="62" t="s">
        <v>8</v>
      </c>
      <c r="X25" s="62" t="s">
        <v>2</v>
      </c>
      <c r="Y25" s="62" t="s">
        <v>45</v>
      </c>
      <c r="Z25" s="62" t="s">
        <v>24</v>
      </c>
    </row>
    <row r="26" spans="1:28" x14ac:dyDescent="0.2">
      <c r="A26" s="105"/>
      <c r="B26" s="105" t="s">
        <v>207</v>
      </c>
      <c r="C26" s="105" t="s">
        <v>6</v>
      </c>
      <c r="D26" s="223" t="s">
        <v>12</v>
      </c>
      <c r="E26" s="83">
        <v>15903.15</v>
      </c>
      <c r="F26" s="84">
        <v>155.41</v>
      </c>
      <c r="G26" s="372">
        <v>0</v>
      </c>
      <c r="H26" s="372">
        <v>0</v>
      </c>
      <c r="I26" s="366">
        <v>0</v>
      </c>
      <c r="J26" s="84">
        <v>18</v>
      </c>
      <c r="K26" s="224">
        <v>16076.56</v>
      </c>
      <c r="L26" s="396">
        <v>0</v>
      </c>
      <c r="M26" s="401">
        <v>0</v>
      </c>
      <c r="N26" s="401">
        <v>0</v>
      </c>
      <c r="O26" s="233">
        <v>520829.18339999998</v>
      </c>
      <c r="Q26" s="84">
        <v>291.70999999999998</v>
      </c>
      <c r="R26" s="84">
        <v>447.12</v>
      </c>
      <c r="S26" s="372">
        <v>0</v>
      </c>
      <c r="T26" s="372">
        <v>0</v>
      </c>
      <c r="U26" s="85">
        <v>27600.3658</v>
      </c>
      <c r="W26" s="62" t="s">
        <v>8</v>
      </c>
      <c r="X26" s="62" t="s">
        <v>1</v>
      </c>
      <c r="Y26" s="62" t="s">
        <v>6</v>
      </c>
      <c r="Z26" s="62" t="s">
        <v>23</v>
      </c>
    </row>
    <row r="27" spans="1:28" x14ac:dyDescent="0.2">
      <c r="A27" s="105"/>
      <c r="B27" s="105"/>
      <c r="C27" s="226"/>
      <c r="D27" s="227" t="s">
        <v>11</v>
      </c>
      <c r="E27" s="69">
        <v>7.18</v>
      </c>
      <c r="F27" s="70">
        <v>0</v>
      </c>
      <c r="G27" s="365">
        <v>0</v>
      </c>
      <c r="H27" s="365">
        <v>0</v>
      </c>
      <c r="I27" s="365">
        <v>0</v>
      </c>
      <c r="J27" s="70">
        <v>0</v>
      </c>
      <c r="K27" s="228">
        <v>7.18</v>
      </c>
      <c r="L27" s="398">
        <v>0</v>
      </c>
      <c r="M27" s="399">
        <v>0</v>
      </c>
      <c r="N27" s="399">
        <v>0</v>
      </c>
      <c r="O27" s="229">
        <v>94.927800000000005</v>
      </c>
      <c r="Q27" s="70">
        <v>0</v>
      </c>
      <c r="R27" s="70">
        <v>0</v>
      </c>
      <c r="S27" s="365">
        <v>0</v>
      </c>
      <c r="T27" s="365">
        <v>0</v>
      </c>
      <c r="U27" s="71">
        <v>0</v>
      </c>
      <c r="W27" s="62" t="s">
        <v>8</v>
      </c>
      <c r="X27" s="62" t="s">
        <v>1</v>
      </c>
      <c r="Y27" s="62" t="s">
        <v>6</v>
      </c>
      <c r="Z27" s="62" t="s">
        <v>24</v>
      </c>
    </row>
    <row r="28" spans="1:28" x14ac:dyDescent="0.2">
      <c r="A28" s="105"/>
      <c r="B28" s="105"/>
      <c r="C28" s="230" t="str">
        <f>$AD$8</f>
        <v>PGT (UG fee)</v>
      </c>
      <c r="D28" s="223" t="s">
        <v>12</v>
      </c>
      <c r="E28" s="74">
        <v>25.35</v>
      </c>
      <c r="F28" s="366">
        <v>0</v>
      </c>
      <c r="G28" s="76">
        <v>16.34</v>
      </c>
      <c r="H28" s="366">
        <v>0</v>
      </c>
      <c r="I28" s="366">
        <v>0</v>
      </c>
      <c r="J28" s="76">
        <v>0</v>
      </c>
      <c r="K28" s="232">
        <v>41.69</v>
      </c>
      <c r="L28" s="405">
        <v>0</v>
      </c>
      <c r="M28" s="397">
        <v>0</v>
      </c>
      <c r="N28" s="397">
        <v>0</v>
      </c>
      <c r="O28" s="234">
        <v>10034.249400000001</v>
      </c>
      <c r="Q28" s="76">
        <v>3.81</v>
      </c>
      <c r="R28" s="76">
        <v>20.149999999999999</v>
      </c>
      <c r="S28" s="366">
        <v>0</v>
      </c>
      <c r="T28" s="366">
        <v>0</v>
      </c>
      <c r="U28" s="77">
        <v>5856.3774000000003</v>
      </c>
      <c r="W28" s="62" t="s">
        <v>8</v>
      </c>
      <c r="X28" s="62" t="s">
        <v>1</v>
      </c>
      <c r="Y28" s="62" t="s">
        <v>33</v>
      </c>
      <c r="Z28" s="62" t="s">
        <v>23</v>
      </c>
    </row>
    <row r="29" spans="1:28" x14ac:dyDescent="0.2">
      <c r="A29" s="105"/>
      <c r="B29" s="105"/>
      <c r="C29" s="226"/>
      <c r="D29" s="227" t="s">
        <v>11</v>
      </c>
      <c r="E29" s="69">
        <v>0</v>
      </c>
      <c r="F29" s="365">
        <v>0</v>
      </c>
      <c r="G29" s="70">
        <v>0</v>
      </c>
      <c r="H29" s="365">
        <v>0</v>
      </c>
      <c r="I29" s="365">
        <v>0</v>
      </c>
      <c r="J29" s="70">
        <v>0</v>
      </c>
      <c r="K29" s="228">
        <v>0</v>
      </c>
      <c r="L29" s="398">
        <v>0</v>
      </c>
      <c r="M29" s="229">
        <v>0</v>
      </c>
      <c r="N29" s="399">
        <v>0</v>
      </c>
      <c r="O29" s="229">
        <v>0</v>
      </c>
      <c r="Q29" s="70">
        <v>0</v>
      </c>
      <c r="R29" s="70">
        <v>0</v>
      </c>
      <c r="S29" s="71">
        <v>0</v>
      </c>
      <c r="T29" s="365">
        <v>0</v>
      </c>
      <c r="U29" s="71">
        <v>0</v>
      </c>
      <c r="W29" s="62" t="s">
        <v>8</v>
      </c>
      <c r="X29" s="62" t="s">
        <v>1</v>
      </c>
      <c r="Y29" s="62" t="s">
        <v>33</v>
      </c>
      <c r="Z29" s="62" t="s">
        <v>24</v>
      </c>
    </row>
    <row r="30" spans="1:28" x14ac:dyDescent="0.2">
      <c r="A30" s="105"/>
      <c r="B30" s="105"/>
      <c r="C30" s="230" t="str">
        <f>$AD$9</f>
        <v>PGT (Masters' loan)</v>
      </c>
      <c r="D30" s="231" t="s">
        <v>12</v>
      </c>
      <c r="E30" s="74">
        <v>400.52</v>
      </c>
      <c r="F30" s="366">
        <v>0</v>
      </c>
      <c r="G30" s="366">
        <v>0</v>
      </c>
      <c r="H30" s="366">
        <v>0</v>
      </c>
      <c r="I30" s="366">
        <v>0</v>
      </c>
      <c r="J30" s="76">
        <v>0</v>
      </c>
      <c r="K30" s="232">
        <v>400.52</v>
      </c>
      <c r="L30" s="397">
        <v>0</v>
      </c>
      <c r="M30" s="396">
        <v>0</v>
      </c>
      <c r="N30" s="397">
        <v>0</v>
      </c>
      <c r="O30" s="234">
        <v>10815.7528</v>
      </c>
      <c r="Q30" s="366">
        <v>0</v>
      </c>
      <c r="R30" s="366">
        <v>0</v>
      </c>
      <c r="S30" s="366">
        <v>0</v>
      </c>
      <c r="T30" s="366">
        <v>0</v>
      </c>
      <c r="U30" s="380">
        <v>0</v>
      </c>
      <c r="W30" s="62" t="s">
        <v>8</v>
      </c>
      <c r="X30" s="62" t="s">
        <v>1</v>
      </c>
      <c r="Y30" s="62" t="s">
        <v>44</v>
      </c>
      <c r="Z30" s="62" t="s">
        <v>23</v>
      </c>
    </row>
    <row r="31" spans="1:28" x14ac:dyDescent="0.2">
      <c r="A31" s="105"/>
      <c r="B31" s="105"/>
      <c r="C31" s="226"/>
      <c r="D31" s="227" t="s">
        <v>11</v>
      </c>
      <c r="E31" s="69">
        <v>2024.61</v>
      </c>
      <c r="F31" s="365">
        <v>0</v>
      </c>
      <c r="G31" s="365">
        <v>0</v>
      </c>
      <c r="H31" s="365">
        <v>0</v>
      </c>
      <c r="I31" s="365">
        <v>0</v>
      </c>
      <c r="J31" s="70">
        <v>0</v>
      </c>
      <c r="K31" s="228">
        <v>2024.61</v>
      </c>
      <c r="L31" s="399">
        <v>0</v>
      </c>
      <c r="M31" s="229">
        <v>2114097.7620000001</v>
      </c>
      <c r="N31" s="399">
        <v>0</v>
      </c>
      <c r="O31" s="229">
        <v>262335.64270000003</v>
      </c>
      <c r="Q31" s="365">
        <v>0</v>
      </c>
      <c r="R31" s="365">
        <v>0</v>
      </c>
      <c r="S31" s="365">
        <v>0</v>
      </c>
      <c r="T31" s="365">
        <v>0</v>
      </c>
      <c r="U31" s="378">
        <v>0</v>
      </c>
      <c r="W31" s="62" t="s">
        <v>8</v>
      </c>
      <c r="X31" s="62" t="s">
        <v>1</v>
      </c>
      <c r="Y31" s="62" t="s">
        <v>44</v>
      </c>
      <c r="Z31" s="62" t="s">
        <v>24</v>
      </c>
    </row>
    <row r="32" spans="1:28" x14ac:dyDescent="0.2">
      <c r="A32" s="105"/>
      <c r="B32" s="105"/>
      <c r="C32" s="230" t="str">
        <f>$AD$10</f>
        <v>PGT (Other)</v>
      </c>
      <c r="D32" s="231" t="s">
        <v>12</v>
      </c>
      <c r="E32" s="74">
        <v>1617.37</v>
      </c>
      <c r="F32" s="366">
        <v>0</v>
      </c>
      <c r="G32" s="366">
        <v>0</v>
      </c>
      <c r="H32" s="366">
        <v>0</v>
      </c>
      <c r="I32" s="366">
        <v>0</v>
      </c>
      <c r="J32" s="76">
        <v>0</v>
      </c>
      <c r="K32" s="232">
        <v>1617.37</v>
      </c>
      <c r="L32" s="234">
        <v>1632298.3251</v>
      </c>
      <c r="M32" s="397">
        <v>0</v>
      </c>
      <c r="N32" s="397">
        <v>0</v>
      </c>
      <c r="O32" s="234">
        <v>93534.106499999994</v>
      </c>
      <c r="Q32" s="366">
        <v>0</v>
      </c>
      <c r="R32" s="366">
        <v>0</v>
      </c>
      <c r="S32" s="366">
        <v>0</v>
      </c>
      <c r="T32" s="366">
        <v>0</v>
      </c>
      <c r="U32" s="380">
        <v>0</v>
      </c>
      <c r="W32" s="62" t="s">
        <v>8</v>
      </c>
      <c r="X32" s="62" t="s">
        <v>1</v>
      </c>
      <c r="Y32" s="62" t="s">
        <v>45</v>
      </c>
      <c r="Z32" s="62" t="s">
        <v>23</v>
      </c>
    </row>
    <row r="33" spans="1:26" x14ac:dyDescent="0.2">
      <c r="A33" s="241"/>
      <c r="B33" s="241"/>
      <c r="C33" s="241"/>
      <c r="D33" s="168" t="s">
        <v>11</v>
      </c>
      <c r="E33" s="80">
        <v>618.65</v>
      </c>
      <c r="F33" s="367">
        <v>0</v>
      </c>
      <c r="G33" s="367">
        <v>0</v>
      </c>
      <c r="H33" s="367">
        <v>0</v>
      </c>
      <c r="I33" s="367">
        <v>0</v>
      </c>
      <c r="J33" s="81">
        <v>0</v>
      </c>
      <c r="K33" s="242">
        <v>618.65</v>
      </c>
      <c r="L33" s="243">
        <v>624360.13950000005</v>
      </c>
      <c r="M33" s="243">
        <v>645994.32999999996</v>
      </c>
      <c r="N33" s="402">
        <v>0</v>
      </c>
      <c r="O33" s="229">
        <v>64904.976600000002</v>
      </c>
      <c r="Q33" s="367">
        <v>0</v>
      </c>
      <c r="R33" s="367">
        <v>0</v>
      </c>
      <c r="S33" s="367">
        <v>0</v>
      </c>
      <c r="T33" s="367">
        <v>0</v>
      </c>
      <c r="U33" s="379">
        <v>0</v>
      </c>
      <c r="W33" s="62" t="s">
        <v>8</v>
      </c>
      <c r="X33" s="62" t="s">
        <v>1</v>
      </c>
      <c r="Y33" s="62" t="s">
        <v>45</v>
      </c>
      <c r="Z33" s="62" t="s">
        <v>24</v>
      </c>
    </row>
    <row r="34" spans="1:26" x14ac:dyDescent="0.2">
      <c r="A34" s="222" t="s">
        <v>26</v>
      </c>
      <c r="B34" s="105" t="s">
        <v>203</v>
      </c>
      <c r="C34" s="105" t="s">
        <v>6</v>
      </c>
      <c r="D34" s="223" t="s">
        <v>12</v>
      </c>
      <c r="E34" s="83">
        <v>227957.93</v>
      </c>
      <c r="F34" s="84">
        <v>1822</v>
      </c>
      <c r="G34" s="372">
        <v>0</v>
      </c>
      <c r="H34" s="372">
        <v>0</v>
      </c>
      <c r="I34" s="372">
        <v>0</v>
      </c>
      <c r="J34" s="84">
        <v>0</v>
      </c>
      <c r="K34" s="224">
        <v>229779.93</v>
      </c>
      <c r="L34" s="403">
        <v>0</v>
      </c>
      <c r="M34" s="404">
        <v>0</v>
      </c>
      <c r="N34" s="404">
        <v>0</v>
      </c>
      <c r="O34" s="225">
        <v>12625644.8462</v>
      </c>
      <c r="Q34" s="84">
        <v>42103</v>
      </c>
      <c r="R34" s="84">
        <v>43925</v>
      </c>
      <c r="S34" s="404">
        <v>0</v>
      </c>
      <c r="T34" s="372">
        <v>0</v>
      </c>
      <c r="U34" s="85">
        <v>1466914.21</v>
      </c>
      <c r="W34" s="62" t="s">
        <v>26</v>
      </c>
      <c r="X34" s="62" t="s">
        <v>2</v>
      </c>
      <c r="Y34" s="62" t="s">
        <v>6</v>
      </c>
      <c r="Z34" s="62" t="s">
        <v>23</v>
      </c>
    </row>
    <row r="35" spans="1:26" x14ac:dyDescent="0.2">
      <c r="A35" s="105"/>
      <c r="B35" s="105"/>
      <c r="C35" s="226"/>
      <c r="D35" s="227" t="s">
        <v>11</v>
      </c>
      <c r="E35" s="69">
        <v>1522.68</v>
      </c>
      <c r="F35" s="70">
        <v>0</v>
      </c>
      <c r="G35" s="365">
        <v>0</v>
      </c>
      <c r="H35" s="365">
        <v>0</v>
      </c>
      <c r="I35" s="365">
        <v>0</v>
      </c>
      <c r="J35" s="70">
        <v>0</v>
      </c>
      <c r="K35" s="228">
        <v>1522.68</v>
      </c>
      <c r="L35" s="398">
        <v>0</v>
      </c>
      <c r="M35" s="399">
        <v>0</v>
      </c>
      <c r="N35" s="229">
        <v>1483333.9487999999</v>
      </c>
      <c r="O35" s="229">
        <v>98615.95</v>
      </c>
      <c r="Q35" s="70">
        <v>0</v>
      </c>
      <c r="R35" s="70">
        <v>0</v>
      </c>
      <c r="S35" s="399">
        <v>0</v>
      </c>
      <c r="T35" s="71">
        <v>0</v>
      </c>
      <c r="U35" s="71">
        <v>0</v>
      </c>
      <c r="W35" s="62" t="s">
        <v>26</v>
      </c>
      <c r="X35" s="62" t="s">
        <v>2</v>
      </c>
      <c r="Y35" s="62" t="s">
        <v>6</v>
      </c>
      <c r="Z35" s="62" t="s">
        <v>24</v>
      </c>
    </row>
    <row r="36" spans="1:26" x14ac:dyDescent="0.2">
      <c r="A36" s="105"/>
      <c r="B36" s="105"/>
      <c r="C36" s="230" t="str">
        <f>$AD$8</f>
        <v>PGT (UG fee)</v>
      </c>
      <c r="D36" s="223" t="s">
        <v>12</v>
      </c>
      <c r="E36" s="74">
        <v>2160</v>
      </c>
      <c r="F36" s="366">
        <v>0</v>
      </c>
      <c r="G36" s="76">
        <v>129</v>
      </c>
      <c r="H36" s="366">
        <v>0</v>
      </c>
      <c r="I36" s="366">
        <v>0</v>
      </c>
      <c r="J36" s="76">
        <v>0</v>
      </c>
      <c r="K36" s="232">
        <v>2289</v>
      </c>
      <c r="L36" s="396">
        <v>0</v>
      </c>
      <c r="M36" s="397">
        <v>0</v>
      </c>
      <c r="N36" s="397">
        <v>0</v>
      </c>
      <c r="O36" s="233">
        <v>218161.24</v>
      </c>
      <c r="Q36" s="76">
        <v>2154</v>
      </c>
      <c r="R36" s="76">
        <v>2283</v>
      </c>
      <c r="S36" s="397">
        <v>0</v>
      </c>
      <c r="T36" s="366">
        <v>0</v>
      </c>
      <c r="U36" s="77">
        <v>217849.21</v>
      </c>
      <c r="W36" s="62" t="s">
        <v>26</v>
      </c>
      <c r="X36" s="62" t="s">
        <v>2</v>
      </c>
      <c r="Y36" s="62" t="s">
        <v>33</v>
      </c>
      <c r="Z36" s="62" t="s">
        <v>23</v>
      </c>
    </row>
    <row r="37" spans="1:26" x14ac:dyDescent="0.2">
      <c r="A37" s="105"/>
      <c r="B37" s="105"/>
      <c r="C37" s="226"/>
      <c r="D37" s="227" t="s">
        <v>11</v>
      </c>
      <c r="E37" s="69">
        <v>55</v>
      </c>
      <c r="F37" s="365">
        <v>0</v>
      </c>
      <c r="G37" s="70">
        <v>0</v>
      </c>
      <c r="H37" s="365">
        <v>0</v>
      </c>
      <c r="I37" s="365">
        <v>0</v>
      </c>
      <c r="J37" s="70">
        <v>0</v>
      </c>
      <c r="K37" s="228">
        <v>55</v>
      </c>
      <c r="L37" s="398">
        <v>0</v>
      </c>
      <c r="M37" s="229">
        <v>43918.05</v>
      </c>
      <c r="N37" s="399">
        <v>0</v>
      </c>
      <c r="O37" s="229">
        <v>312.02999999999997</v>
      </c>
      <c r="Q37" s="70">
        <v>0</v>
      </c>
      <c r="R37" s="70">
        <v>0</v>
      </c>
      <c r="S37" s="71">
        <v>0</v>
      </c>
      <c r="T37" s="365">
        <v>0</v>
      </c>
      <c r="U37" s="71">
        <v>0</v>
      </c>
      <c r="W37" s="62" t="s">
        <v>26</v>
      </c>
      <c r="X37" s="62" t="s">
        <v>2</v>
      </c>
      <c r="Y37" s="62" t="s">
        <v>33</v>
      </c>
      <c r="Z37" s="62" t="s">
        <v>24</v>
      </c>
    </row>
    <row r="38" spans="1:26" x14ac:dyDescent="0.2">
      <c r="A38" s="105"/>
      <c r="B38" s="105"/>
      <c r="C38" s="230" t="str">
        <f>$AD$9</f>
        <v>PGT (Masters' loan)</v>
      </c>
      <c r="D38" s="231" t="s">
        <v>12</v>
      </c>
      <c r="E38" s="74">
        <v>2881.81</v>
      </c>
      <c r="F38" s="366">
        <v>0</v>
      </c>
      <c r="G38" s="366">
        <v>0</v>
      </c>
      <c r="H38" s="366">
        <v>0</v>
      </c>
      <c r="I38" s="366">
        <v>0</v>
      </c>
      <c r="J38" s="76">
        <v>0</v>
      </c>
      <c r="K38" s="232">
        <v>2881.81</v>
      </c>
      <c r="L38" s="397">
        <v>0</v>
      </c>
      <c r="M38" s="396">
        <v>0</v>
      </c>
      <c r="N38" s="397">
        <v>0</v>
      </c>
      <c r="O38" s="233">
        <v>504521.58789999998</v>
      </c>
      <c r="Q38" s="366">
        <v>0</v>
      </c>
      <c r="R38" s="366">
        <v>0</v>
      </c>
      <c r="S38" s="366">
        <v>0</v>
      </c>
      <c r="T38" s="366">
        <v>0</v>
      </c>
      <c r="U38" s="380">
        <v>0</v>
      </c>
      <c r="W38" s="62" t="s">
        <v>26</v>
      </c>
      <c r="X38" s="62" t="s">
        <v>2</v>
      </c>
      <c r="Y38" s="62" t="s">
        <v>44</v>
      </c>
      <c r="Z38" s="62" t="s">
        <v>23</v>
      </c>
    </row>
    <row r="39" spans="1:26" x14ac:dyDescent="0.2">
      <c r="A39" s="105"/>
      <c r="B39" s="105"/>
      <c r="C39" s="226"/>
      <c r="D39" s="227" t="s">
        <v>11</v>
      </c>
      <c r="E39" s="69">
        <v>8022.54</v>
      </c>
      <c r="F39" s="365">
        <v>0</v>
      </c>
      <c r="G39" s="365">
        <v>0</v>
      </c>
      <c r="H39" s="365">
        <v>0</v>
      </c>
      <c r="I39" s="365">
        <v>0</v>
      </c>
      <c r="J39" s="70">
        <v>0</v>
      </c>
      <c r="K39" s="228">
        <v>8022.54</v>
      </c>
      <c r="L39" s="399">
        <v>0</v>
      </c>
      <c r="M39" s="229">
        <v>6406078.4154000003</v>
      </c>
      <c r="N39" s="399">
        <v>0</v>
      </c>
      <c r="O39" s="229">
        <v>1019953.7262</v>
      </c>
      <c r="Q39" s="365">
        <v>0</v>
      </c>
      <c r="R39" s="365">
        <v>0</v>
      </c>
      <c r="S39" s="365">
        <v>0</v>
      </c>
      <c r="T39" s="365">
        <v>0</v>
      </c>
      <c r="U39" s="378">
        <v>0</v>
      </c>
      <c r="W39" s="62" t="s">
        <v>26</v>
      </c>
      <c r="X39" s="62" t="s">
        <v>2</v>
      </c>
      <c r="Y39" s="62" t="s">
        <v>44</v>
      </c>
      <c r="Z39" s="62" t="s">
        <v>24</v>
      </c>
    </row>
    <row r="40" spans="1:26" x14ac:dyDescent="0.2">
      <c r="A40" s="105"/>
      <c r="B40" s="105"/>
      <c r="C40" s="230" t="str">
        <f>$AD$10</f>
        <v>PGT (Other)</v>
      </c>
      <c r="D40" s="231" t="s">
        <v>12</v>
      </c>
      <c r="E40" s="74">
        <v>208.7</v>
      </c>
      <c r="F40" s="366">
        <v>0</v>
      </c>
      <c r="G40" s="366">
        <v>0</v>
      </c>
      <c r="H40" s="366">
        <v>0</v>
      </c>
      <c r="I40" s="366">
        <v>0</v>
      </c>
      <c r="J40" s="76">
        <v>0</v>
      </c>
      <c r="K40" s="232">
        <v>208.7</v>
      </c>
      <c r="L40" s="234">
        <v>210626.30100000001</v>
      </c>
      <c r="M40" s="397">
        <v>0</v>
      </c>
      <c r="N40" s="397">
        <v>0</v>
      </c>
      <c r="O40" s="234">
        <v>37590.93</v>
      </c>
      <c r="Q40" s="366">
        <v>0</v>
      </c>
      <c r="R40" s="366">
        <v>0</v>
      </c>
      <c r="S40" s="366">
        <v>0</v>
      </c>
      <c r="T40" s="366">
        <v>0</v>
      </c>
      <c r="U40" s="380">
        <v>0</v>
      </c>
      <c r="W40" s="62" t="s">
        <v>26</v>
      </c>
      <c r="X40" s="62" t="s">
        <v>2</v>
      </c>
      <c r="Y40" s="62" t="s">
        <v>45</v>
      </c>
      <c r="Z40" s="62" t="s">
        <v>23</v>
      </c>
    </row>
    <row r="41" spans="1:26" x14ac:dyDescent="0.2">
      <c r="A41" s="105"/>
      <c r="B41" s="235"/>
      <c r="C41" s="235"/>
      <c r="D41" s="236" t="s">
        <v>11</v>
      </c>
      <c r="E41" s="237">
        <v>104.3</v>
      </c>
      <c r="F41" s="391">
        <v>0</v>
      </c>
      <c r="G41" s="391">
        <v>0</v>
      </c>
      <c r="H41" s="391">
        <v>0</v>
      </c>
      <c r="I41" s="391">
        <v>0</v>
      </c>
      <c r="J41" s="238">
        <v>0</v>
      </c>
      <c r="K41" s="239">
        <v>104.3</v>
      </c>
      <c r="L41" s="240">
        <v>105262.689</v>
      </c>
      <c r="M41" s="240">
        <v>83284.592999999993</v>
      </c>
      <c r="N41" s="400">
        <v>0</v>
      </c>
      <c r="O41" s="240">
        <v>4679.58</v>
      </c>
      <c r="Q41" s="391">
        <v>0</v>
      </c>
      <c r="R41" s="391">
        <v>0</v>
      </c>
      <c r="S41" s="391">
        <v>0</v>
      </c>
      <c r="T41" s="391">
        <v>0</v>
      </c>
      <c r="U41" s="421">
        <v>0</v>
      </c>
      <c r="W41" s="62" t="s">
        <v>26</v>
      </c>
      <c r="X41" s="62" t="s">
        <v>2</v>
      </c>
      <c r="Y41" s="62" t="s">
        <v>45</v>
      </c>
      <c r="Z41" s="62" t="s">
        <v>24</v>
      </c>
    </row>
    <row r="42" spans="1:26" x14ac:dyDescent="0.2">
      <c r="A42" s="105"/>
      <c r="B42" s="105" t="s">
        <v>207</v>
      </c>
      <c r="C42" s="105" t="s">
        <v>6</v>
      </c>
      <c r="D42" s="223" t="s">
        <v>12</v>
      </c>
      <c r="E42" s="83">
        <v>6827.77</v>
      </c>
      <c r="F42" s="84">
        <v>274.38</v>
      </c>
      <c r="G42" s="372">
        <v>0</v>
      </c>
      <c r="H42" s="372">
        <v>0</v>
      </c>
      <c r="I42" s="372">
        <v>0</v>
      </c>
      <c r="J42" s="84">
        <v>0</v>
      </c>
      <c r="K42" s="224">
        <v>7102.15</v>
      </c>
      <c r="L42" s="396">
        <v>0</v>
      </c>
      <c r="M42" s="401">
        <v>0</v>
      </c>
      <c r="N42" s="401">
        <v>0</v>
      </c>
      <c r="O42" s="233">
        <v>237743.3976</v>
      </c>
      <c r="Q42" s="84">
        <v>764.89</v>
      </c>
      <c r="R42" s="84">
        <v>1039.27</v>
      </c>
      <c r="S42" s="372">
        <v>0</v>
      </c>
      <c r="T42" s="372">
        <v>0</v>
      </c>
      <c r="U42" s="85">
        <v>12309.523999999999</v>
      </c>
      <c r="W42" s="62" t="s">
        <v>26</v>
      </c>
      <c r="X42" s="62" t="s">
        <v>1</v>
      </c>
      <c r="Y42" s="62" t="s">
        <v>6</v>
      </c>
      <c r="Z42" s="62" t="s">
        <v>23</v>
      </c>
    </row>
    <row r="43" spans="1:26" x14ac:dyDescent="0.2">
      <c r="A43" s="105"/>
      <c r="B43" s="105"/>
      <c r="C43" s="226"/>
      <c r="D43" s="227" t="s">
        <v>11</v>
      </c>
      <c r="E43" s="69">
        <v>17.420000000000002</v>
      </c>
      <c r="F43" s="70">
        <v>0</v>
      </c>
      <c r="G43" s="365">
        <v>0</v>
      </c>
      <c r="H43" s="365">
        <v>0</v>
      </c>
      <c r="I43" s="365">
        <v>0</v>
      </c>
      <c r="J43" s="70">
        <v>0</v>
      </c>
      <c r="K43" s="228">
        <v>17.420000000000002</v>
      </c>
      <c r="L43" s="398">
        <v>0</v>
      </c>
      <c r="M43" s="399">
        <v>0</v>
      </c>
      <c r="N43" s="399">
        <v>0</v>
      </c>
      <c r="O43" s="229">
        <v>131.05260000000001</v>
      </c>
      <c r="Q43" s="70">
        <v>0</v>
      </c>
      <c r="R43" s="70">
        <v>0</v>
      </c>
      <c r="S43" s="365">
        <v>0</v>
      </c>
      <c r="T43" s="365">
        <v>0</v>
      </c>
      <c r="U43" s="71">
        <v>0</v>
      </c>
      <c r="W43" s="62" t="s">
        <v>26</v>
      </c>
      <c r="X43" s="62" t="s">
        <v>1</v>
      </c>
      <c r="Y43" s="62" t="s">
        <v>6</v>
      </c>
      <c r="Z43" s="62" t="s">
        <v>24</v>
      </c>
    </row>
    <row r="44" spans="1:26" x14ac:dyDescent="0.2">
      <c r="A44" s="105"/>
      <c r="B44" s="105"/>
      <c r="C44" s="230" t="str">
        <f>$AD$8</f>
        <v>PGT (UG fee)</v>
      </c>
      <c r="D44" s="223" t="s">
        <v>12</v>
      </c>
      <c r="E44" s="74">
        <v>9.4</v>
      </c>
      <c r="F44" s="366">
        <v>0</v>
      </c>
      <c r="G44" s="76">
        <v>26.55</v>
      </c>
      <c r="H44" s="366">
        <v>0</v>
      </c>
      <c r="I44" s="366">
        <v>0</v>
      </c>
      <c r="J44" s="76">
        <v>0</v>
      </c>
      <c r="K44" s="232">
        <v>35.950000000000003</v>
      </c>
      <c r="L44" s="405">
        <v>0</v>
      </c>
      <c r="M44" s="397">
        <v>0</v>
      </c>
      <c r="N44" s="397">
        <v>0</v>
      </c>
      <c r="O44" s="234">
        <v>3110.8290000000002</v>
      </c>
      <c r="Q44" s="76">
        <v>9.4</v>
      </c>
      <c r="R44" s="76">
        <v>35.950000000000003</v>
      </c>
      <c r="S44" s="366">
        <v>0</v>
      </c>
      <c r="T44" s="366">
        <v>0</v>
      </c>
      <c r="U44" s="77">
        <v>3110.8290000000002</v>
      </c>
      <c r="W44" s="62" t="s">
        <v>26</v>
      </c>
      <c r="X44" s="62" t="s">
        <v>1</v>
      </c>
      <c r="Y44" s="62" t="s">
        <v>33</v>
      </c>
      <c r="Z44" s="62" t="s">
        <v>23</v>
      </c>
    </row>
    <row r="45" spans="1:26" x14ac:dyDescent="0.2">
      <c r="A45" s="105"/>
      <c r="B45" s="105"/>
      <c r="C45" s="226"/>
      <c r="D45" s="227" t="s">
        <v>11</v>
      </c>
      <c r="E45" s="69">
        <v>0</v>
      </c>
      <c r="F45" s="365">
        <v>0</v>
      </c>
      <c r="G45" s="70">
        <v>0</v>
      </c>
      <c r="H45" s="365">
        <v>0</v>
      </c>
      <c r="I45" s="365">
        <v>0</v>
      </c>
      <c r="J45" s="70">
        <v>0</v>
      </c>
      <c r="K45" s="228">
        <v>0</v>
      </c>
      <c r="L45" s="398">
        <v>0</v>
      </c>
      <c r="M45" s="229">
        <v>0</v>
      </c>
      <c r="N45" s="399">
        <v>0</v>
      </c>
      <c r="O45" s="229">
        <v>0</v>
      </c>
      <c r="Q45" s="70">
        <v>0</v>
      </c>
      <c r="R45" s="70">
        <v>0</v>
      </c>
      <c r="S45" s="71">
        <v>0</v>
      </c>
      <c r="T45" s="365">
        <v>0</v>
      </c>
      <c r="U45" s="71">
        <v>0</v>
      </c>
      <c r="W45" s="62" t="s">
        <v>26</v>
      </c>
      <c r="X45" s="62" t="s">
        <v>1</v>
      </c>
      <c r="Y45" s="62" t="s">
        <v>33</v>
      </c>
      <c r="Z45" s="62" t="s">
        <v>24</v>
      </c>
    </row>
    <row r="46" spans="1:26" x14ac:dyDescent="0.2">
      <c r="A46" s="105"/>
      <c r="B46" s="105"/>
      <c r="C46" s="230" t="str">
        <f>$AD$9</f>
        <v>PGT (Masters' loan)</v>
      </c>
      <c r="D46" s="231" t="s">
        <v>12</v>
      </c>
      <c r="E46" s="74">
        <v>498.84</v>
      </c>
      <c r="F46" s="366">
        <v>0</v>
      </c>
      <c r="G46" s="366">
        <v>0</v>
      </c>
      <c r="H46" s="366">
        <v>0</v>
      </c>
      <c r="I46" s="366">
        <v>0</v>
      </c>
      <c r="J46" s="76">
        <v>0</v>
      </c>
      <c r="K46" s="232">
        <v>498.84</v>
      </c>
      <c r="L46" s="397">
        <v>0</v>
      </c>
      <c r="M46" s="396">
        <v>0</v>
      </c>
      <c r="N46" s="397">
        <v>0</v>
      </c>
      <c r="O46" s="234">
        <v>43232.505299999997</v>
      </c>
      <c r="Q46" s="366">
        <v>0</v>
      </c>
      <c r="R46" s="366">
        <v>0</v>
      </c>
      <c r="S46" s="366">
        <v>0</v>
      </c>
      <c r="T46" s="366">
        <v>0</v>
      </c>
      <c r="U46" s="380">
        <v>0</v>
      </c>
      <c r="W46" s="62" t="s">
        <v>26</v>
      </c>
      <c r="X46" s="62" t="s">
        <v>1</v>
      </c>
      <c r="Y46" s="62" t="s">
        <v>44</v>
      </c>
      <c r="Z46" s="62" t="s">
        <v>23</v>
      </c>
    </row>
    <row r="47" spans="1:26" x14ac:dyDescent="0.2">
      <c r="A47" s="105"/>
      <c r="B47" s="105"/>
      <c r="C47" s="226"/>
      <c r="D47" s="227" t="s">
        <v>11</v>
      </c>
      <c r="E47" s="69">
        <v>2064.9499999999998</v>
      </c>
      <c r="F47" s="365">
        <v>0</v>
      </c>
      <c r="G47" s="365">
        <v>0</v>
      </c>
      <c r="H47" s="365">
        <v>0</v>
      </c>
      <c r="I47" s="365">
        <v>0</v>
      </c>
      <c r="J47" s="70">
        <v>0</v>
      </c>
      <c r="K47" s="228">
        <v>2064.9499999999998</v>
      </c>
      <c r="L47" s="399">
        <v>0</v>
      </c>
      <c r="M47" s="229">
        <v>1648883.2245</v>
      </c>
      <c r="N47" s="399">
        <v>0</v>
      </c>
      <c r="O47" s="229">
        <v>205539.58919999999</v>
      </c>
      <c r="Q47" s="365">
        <v>0</v>
      </c>
      <c r="R47" s="365">
        <v>0</v>
      </c>
      <c r="S47" s="365">
        <v>0</v>
      </c>
      <c r="T47" s="365">
        <v>0</v>
      </c>
      <c r="U47" s="378">
        <v>0</v>
      </c>
      <c r="W47" s="62" t="s">
        <v>26</v>
      </c>
      <c r="X47" s="62" t="s">
        <v>1</v>
      </c>
      <c r="Y47" s="62" t="s">
        <v>44</v>
      </c>
      <c r="Z47" s="62" t="s">
        <v>24</v>
      </c>
    </row>
    <row r="48" spans="1:26" x14ac:dyDescent="0.2">
      <c r="A48" s="105"/>
      <c r="B48" s="105"/>
      <c r="C48" s="230" t="str">
        <f>$AD$10</f>
        <v>PGT (Other)</v>
      </c>
      <c r="D48" s="231" t="s">
        <v>12</v>
      </c>
      <c r="E48" s="74">
        <v>162.58000000000001</v>
      </c>
      <c r="F48" s="366">
        <v>0</v>
      </c>
      <c r="G48" s="366">
        <v>0</v>
      </c>
      <c r="H48" s="366">
        <v>0</v>
      </c>
      <c r="I48" s="366">
        <v>0</v>
      </c>
      <c r="J48" s="76">
        <v>0</v>
      </c>
      <c r="K48" s="232">
        <v>162.58000000000001</v>
      </c>
      <c r="L48" s="234">
        <v>164080.6134</v>
      </c>
      <c r="M48" s="397">
        <v>0</v>
      </c>
      <c r="N48" s="397">
        <v>0</v>
      </c>
      <c r="O48" s="234">
        <v>13709.6603</v>
      </c>
      <c r="Q48" s="366">
        <v>0</v>
      </c>
      <c r="R48" s="366">
        <v>0</v>
      </c>
      <c r="S48" s="366">
        <v>0</v>
      </c>
      <c r="T48" s="366">
        <v>0</v>
      </c>
      <c r="U48" s="380">
        <v>0</v>
      </c>
      <c r="W48" s="62" t="s">
        <v>26</v>
      </c>
      <c r="X48" s="62" t="s">
        <v>1</v>
      </c>
      <c r="Y48" s="62" t="s">
        <v>45</v>
      </c>
      <c r="Z48" s="62" t="s">
        <v>23</v>
      </c>
    </row>
    <row r="49" spans="1:26" x14ac:dyDescent="0.2">
      <c r="A49" s="241"/>
      <c r="B49" s="241"/>
      <c r="C49" s="241"/>
      <c r="D49" s="168" t="s">
        <v>11</v>
      </c>
      <c r="E49" s="80">
        <v>182.46</v>
      </c>
      <c r="F49" s="367">
        <v>0</v>
      </c>
      <c r="G49" s="367">
        <v>0</v>
      </c>
      <c r="H49" s="367">
        <v>0</v>
      </c>
      <c r="I49" s="367">
        <v>0</v>
      </c>
      <c r="J49" s="81">
        <v>0</v>
      </c>
      <c r="K49" s="242">
        <v>182.46</v>
      </c>
      <c r="L49" s="244">
        <v>184144.10579999999</v>
      </c>
      <c r="M49" s="244">
        <v>145696.13459999999</v>
      </c>
      <c r="N49" s="406">
        <v>0</v>
      </c>
      <c r="O49" s="244">
        <v>5480.4840999999997</v>
      </c>
      <c r="Q49" s="367">
        <v>0</v>
      </c>
      <c r="R49" s="367">
        <v>0</v>
      </c>
      <c r="S49" s="367">
        <v>0</v>
      </c>
      <c r="T49" s="367">
        <v>0</v>
      </c>
      <c r="U49" s="379">
        <v>0</v>
      </c>
      <c r="W49" s="62" t="s">
        <v>26</v>
      </c>
      <c r="X49" s="62" t="s">
        <v>1</v>
      </c>
      <c r="Y49" s="62" t="s">
        <v>45</v>
      </c>
      <c r="Z49" s="62" t="s">
        <v>24</v>
      </c>
    </row>
    <row r="50" spans="1:26" x14ac:dyDescent="0.2">
      <c r="A50" s="222" t="s">
        <v>27</v>
      </c>
      <c r="B50" s="105" t="s">
        <v>203</v>
      </c>
      <c r="C50" s="105" t="s">
        <v>6</v>
      </c>
      <c r="D50" s="223" t="s">
        <v>12</v>
      </c>
      <c r="E50" s="83">
        <v>186193.45</v>
      </c>
      <c r="F50" s="372">
        <v>0</v>
      </c>
      <c r="G50" s="372">
        <v>0</v>
      </c>
      <c r="H50" s="372">
        <v>0</v>
      </c>
      <c r="I50" s="372">
        <v>0</v>
      </c>
      <c r="J50" s="84">
        <v>0</v>
      </c>
      <c r="K50" s="224">
        <v>186193.45</v>
      </c>
      <c r="L50" s="403">
        <v>0</v>
      </c>
      <c r="M50" s="404">
        <v>0</v>
      </c>
      <c r="N50" s="404">
        <v>0</v>
      </c>
      <c r="O50" s="225">
        <v>6925851.0368999997</v>
      </c>
      <c r="Q50" s="372">
        <v>0</v>
      </c>
      <c r="R50" s="372">
        <v>0</v>
      </c>
      <c r="S50" s="372">
        <v>0</v>
      </c>
      <c r="T50" s="372">
        <v>0</v>
      </c>
      <c r="U50" s="420">
        <v>0</v>
      </c>
      <c r="W50" s="62" t="s">
        <v>27</v>
      </c>
      <c r="X50" s="62" t="s">
        <v>2</v>
      </c>
      <c r="Y50" s="62" t="s">
        <v>6</v>
      </c>
      <c r="Z50" s="62" t="s">
        <v>23</v>
      </c>
    </row>
    <row r="51" spans="1:26" x14ac:dyDescent="0.2">
      <c r="A51" s="105"/>
      <c r="B51" s="105"/>
      <c r="C51" s="226"/>
      <c r="D51" s="227" t="s">
        <v>11</v>
      </c>
      <c r="E51" s="69">
        <v>506.42</v>
      </c>
      <c r="F51" s="365">
        <v>0</v>
      </c>
      <c r="G51" s="365">
        <v>0</v>
      </c>
      <c r="H51" s="365">
        <v>0</v>
      </c>
      <c r="I51" s="365">
        <v>0</v>
      </c>
      <c r="J51" s="70">
        <v>0</v>
      </c>
      <c r="K51" s="228">
        <v>506.42</v>
      </c>
      <c r="L51" s="407">
        <v>0</v>
      </c>
      <c r="M51" s="399">
        <v>0</v>
      </c>
      <c r="N51" s="229">
        <v>493334.10720000003</v>
      </c>
      <c r="O51" s="243">
        <v>28084.151399999999</v>
      </c>
      <c r="Q51" s="365">
        <v>0</v>
      </c>
      <c r="R51" s="365">
        <v>0</v>
      </c>
      <c r="S51" s="365">
        <v>0</v>
      </c>
      <c r="T51" s="365">
        <v>0</v>
      </c>
      <c r="U51" s="378">
        <v>0</v>
      </c>
      <c r="W51" s="62" t="s">
        <v>27</v>
      </c>
      <c r="X51" s="62" t="s">
        <v>2</v>
      </c>
      <c r="Y51" s="62" t="s">
        <v>6</v>
      </c>
      <c r="Z51" s="62" t="s">
        <v>24</v>
      </c>
    </row>
    <row r="52" spans="1:26" x14ac:dyDescent="0.2">
      <c r="A52" s="105"/>
      <c r="B52" s="105"/>
      <c r="C52" s="230" t="str">
        <f>$AD$8</f>
        <v>PGT (UG fee)</v>
      </c>
      <c r="D52" s="223" t="s">
        <v>12</v>
      </c>
      <c r="E52" s="74">
        <v>2298.4699999999998</v>
      </c>
      <c r="F52" s="366">
        <v>0</v>
      </c>
      <c r="G52" s="366">
        <v>0</v>
      </c>
      <c r="H52" s="366">
        <v>0</v>
      </c>
      <c r="I52" s="366">
        <v>0</v>
      </c>
      <c r="J52" s="76">
        <v>0</v>
      </c>
      <c r="K52" s="232">
        <v>2298.4699999999998</v>
      </c>
      <c r="L52" s="405">
        <v>0</v>
      </c>
      <c r="M52" s="397">
        <v>0</v>
      </c>
      <c r="N52" s="397">
        <v>0</v>
      </c>
      <c r="O52" s="234">
        <v>231137.93</v>
      </c>
      <c r="Q52" s="366">
        <v>0</v>
      </c>
      <c r="R52" s="366">
        <v>0</v>
      </c>
      <c r="S52" s="366">
        <v>0</v>
      </c>
      <c r="T52" s="366">
        <v>0</v>
      </c>
      <c r="U52" s="380">
        <v>0</v>
      </c>
      <c r="W52" s="62" t="s">
        <v>27</v>
      </c>
      <c r="X52" s="62" t="s">
        <v>2</v>
      </c>
      <c r="Y52" s="62" t="s">
        <v>33</v>
      </c>
      <c r="Z52" s="62" t="s">
        <v>23</v>
      </c>
    </row>
    <row r="53" spans="1:26" x14ac:dyDescent="0.2">
      <c r="A53" s="105"/>
      <c r="B53" s="105"/>
      <c r="C53" s="226"/>
      <c r="D53" s="227" t="s">
        <v>11</v>
      </c>
      <c r="E53" s="69">
        <v>10</v>
      </c>
      <c r="F53" s="365">
        <v>0</v>
      </c>
      <c r="G53" s="365">
        <v>0</v>
      </c>
      <c r="H53" s="365">
        <v>0</v>
      </c>
      <c r="I53" s="365">
        <v>0</v>
      </c>
      <c r="J53" s="70">
        <v>0</v>
      </c>
      <c r="K53" s="228">
        <v>10</v>
      </c>
      <c r="L53" s="398">
        <v>0</v>
      </c>
      <c r="M53" s="229">
        <v>7985.1</v>
      </c>
      <c r="N53" s="399">
        <v>0</v>
      </c>
      <c r="O53" s="229">
        <v>237.9</v>
      </c>
      <c r="Q53" s="365">
        <v>0</v>
      </c>
      <c r="R53" s="365">
        <v>0</v>
      </c>
      <c r="S53" s="365">
        <v>0</v>
      </c>
      <c r="T53" s="365">
        <v>0</v>
      </c>
      <c r="U53" s="378">
        <v>0</v>
      </c>
      <c r="W53" s="62" t="s">
        <v>27</v>
      </c>
      <c r="X53" s="62" t="s">
        <v>2</v>
      </c>
      <c r="Y53" s="62" t="s">
        <v>33</v>
      </c>
      <c r="Z53" s="62" t="s">
        <v>24</v>
      </c>
    </row>
    <row r="54" spans="1:26" x14ac:dyDescent="0.2">
      <c r="A54" s="105"/>
      <c r="B54" s="105"/>
      <c r="C54" s="230" t="str">
        <f>$AD$9</f>
        <v>PGT (Masters' loan)</v>
      </c>
      <c r="D54" s="231" t="s">
        <v>12</v>
      </c>
      <c r="E54" s="74">
        <v>2776.71</v>
      </c>
      <c r="F54" s="366">
        <v>0</v>
      </c>
      <c r="G54" s="366">
        <v>0</v>
      </c>
      <c r="H54" s="366">
        <v>0</v>
      </c>
      <c r="I54" s="366">
        <v>0</v>
      </c>
      <c r="J54" s="76">
        <v>0</v>
      </c>
      <c r="K54" s="232">
        <v>2776.71</v>
      </c>
      <c r="L54" s="397">
        <v>0</v>
      </c>
      <c r="M54" s="396">
        <v>0</v>
      </c>
      <c r="N54" s="397">
        <v>0</v>
      </c>
      <c r="O54" s="234">
        <v>130810.158</v>
      </c>
      <c r="Q54" s="366">
        <v>0</v>
      </c>
      <c r="R54" s="366">
        <v>0</v>
      </c>
      <c r="S54" s="366">
        <v>0</v>
      </c>
      <c r="T54" s="366">
        <v>0</v>
      </c>
      <c r="U54" s="380">
        <v>0</v>
      </c>
      <c r="W54" s="62" t="s">
        <v>27</v>
      </c>
      <c r="X54" s="62" t="s">
        <v>2</v>
      </c>
      <c r="Y54" s="62" t="s">
        <v>44</v>
      </c>
      <c r="Z54" s="62" t="s">
        <v>23</v>
      </c>
    </row>
    <row r="55" spans="1:26" x14ac:dyDescent="0.2">
      <c r="A55" s="105"/>
      <c r="B55" s="105"/>
      <c r="C55" s="226"/>
      <c r="D55" s="227" t="s">
        <v>11</v>
      </c>
      <c r="E55" s="69">
        <v>10417.969999999999</v>
      </c>
      <c r="F55" s="365">
        <v>0</v>
      </c>
      <c r="G55" s="365">
        <v>0</v>
      </c>
      <c r="H55" s="365">
        <v>0</v>
      </c>
      <c r="I55" s="365">
        <v>0</v>
      </c>
      <c r="J55" s="70">
        <v>0</v>
      </c>
      <c r="K55" s="228">
        <v>10417.969999999999</v>
      </c>
      <c r="L55" s="399">
        <v>0</v>
      </c>
      <c r="M55" s="229">
        <v>8318853.2247000001</v>
      </c>
      <c r="N55" s="399">
        <v>0</v>
      </c>
      <c r="O55" s="229">
        <v>866468.53489999997</v>
      </c>
      <c r="Q55" s="365">
        <v>0</v>
      </c>
      <c r="R55" s="365">
        <v>0</v>
      </c>
      <c r="S55" s="365">
        <v>0</v>
      </c>
      <c r="T55" s="365">
        <v>0</v>
      </c>
      <c r="U55" s="378">
        <v>0</v>
      </c>
      <c r="W55" s="62" t="s">
        <v>27</v>
      </c>
      <c r="X55" s="62" t="s">
        <v>2</v>
      </c>
      <c r="Y55" s="62" t="s">
        <v>44</v>
      </c>
      <c r="Z55" s="62" t="s">
        <v>24</v>
      </c>
    </row>
    <row r="56" spans="1:26" x14ac:dyDescent="0.2">
      <c r="A56" s="105"/>
      <c r="B56" s="105"/>
      <c r="C56" s="230" t="str">
        <f>$AD$10</f>
        <v>PGT (Other)</v>
      </c>
      <c r="D56" s="231" t="s">
        <v>12</v>
      </c>
      <c r="E56" s="74">
        <v>422.13</v>
      </c>
      <c r="F56" s="366">
        <v>0</v>
      </c>
      <c r="G56" s="366">
        <v>0</v>
      </c>
      <c r="H56" s="366">
        <v>0</v>
      </c>
      <c r="I56" s="366">
        <v>0</v>
      </c>
      <c r="J56" s="76">
        <v>0</v>
      </c>
      <c r="K56" s="232">
        <v>422.13</v>
      </c>
      <c r="L56" s="234">
        <v>426026.2599</v>
      </c>
      <c r="M56" s="397">
        <v>0</v>
      </c>
      <c r="N56" s="397">
        <v>0</v>
      </c>
      <c r="O56" s="234">
        <v>15670.168900000001</v>
      </c>
      <c r="Q56" s="366">
        <v>0</v>
      </c>
      <c r="R56" s="366">
        <v>0</v>
      </c>
      <c r="S56" s="366">
        <v>0</v>
      </c>
      <c r="T56" s="366">
        <v>0</v>
      </c>
      <c r="U56" s="380">
        <v>0</v>
      </c>
      <c r="W56" s="62" t="s">
        <v>27</v>
      </c>
      <c r="X56" s="62" t="s">
        <v>2</v>
      </c>
      <c r="Y56" s="62" t="s">
        <v>45</v>
      </c>
      <c r="Z56" s="62" t="s">
        <v>23</v>
      </c>
    </row>
    <row r="57" spans="1:26" x14ac:dyDescent="0.2">
      <c r="A57" s="105"/>
      <c r="B57" s="235"/>
      <c r="C57" s="235"/>
      <c r="D57" s="236" t="s">
        <v>11</v>
      </c>
      <c r="E57" s="237">
        <v>598.84</v>
      </c>
      <c r="F57" s="391">
        <v>0</v>
      </c>
      <c r="G57" s="391">
        <v>0</v>
      </c>
      <c r="H57" s="391">
        <v>0</v>
      </c>
      <c r="I57" s="391">
        <v>0</v>
      </c>
      <c r="J57" s="238">
        <v>0</v>
      </c>
      <c r="K57" s="239">
        <v>598.84</v>
      </c>
      <c r="L57" s="240">
        <v>604367.29319999996</v>
      </c>
      <c r="M57" s="240">
        <v>478179.72840000002</v>
      </c>
      <c r="N57" s="400">
        <v>0</v>
      </c>
      <c r="O57" s="240">
        <v>36376.908000000003</v>
      </c>
      <c r="Q57" s="391">
        <v>0</v>
      </c>
      <c r="R57" s="391">
        <v>0</v>
      </c>
      <c r="S57" s="391">
        <v>0</v>
      </c>
      <c r="T57" s="391">
        <v>0</v>
      </c>
      <c r="U57" s="421">
        <v>0</v>
      </c>
      <c r="W57" s="62" t="s">
        <v>27</v>
      </c>
      <c r="X57" s="62" t="s">
        <v>2</v>
      </c>
      <c r="Y57" s="62" t="s">
        <v>45</v>
      </c>
      <c r="Z57" s="62" t="s">
        <v>24</v>
      </c>
    </row>
    <row r="58" spans="1:26" x14ac:dyDescent="0.2">
      <c r="A58" s="105"/>
      <c r="B58" s="531" t="s">
        <v>109</v>
      </c>
      <c r="C58" s="226" t="s">
        <v>6</v>
      </c>
      <c r="D58" s="227" t="s">
        <v>12</v>
      </c>
      <c r="E58" s="245">
        <v>12372</v>
      </c>
      <c r="F58" s="362">
        <v>0</v>
      </c>
      <c r="G58" s="390">
        <v>0</v>
      </c>
      <c r="H58" s="390">
        <v>0</v>
      </c>
      <c r="I58" s="390">
        <v>0</v>
      </c>
      <c r="J58" s="246">
        <v>0</v>
      </c>
      <c r="K58" s="247">
        <v>12372</v>
      </c>
      <c r="L58" s="408">
        <v>0</v>
      </c>
      <c r="M58" s="409">
        <v>0</v>
      </c>
      <c r="N58" s="409">
        <v>0</v>
      </c>
      <c r="O58" s="248">
        <v>231400.935</v>
      </c>
      <c r="Q58" s="362">
        <v>0</v>
      </c>
      <c r="R58" s="246">
        <v>0</v>
      </c>
      <c r="S58" s="390">
        <v>0</v>
      </c>
      <c r="T58" s="390">
        <v>0</v>
      </c>
      <c r="U58" s="249">
        <v>0</v>
      </c>
      <c r="W58" s="62" t="s">
        <v>27</v>
      </c>
      <c r="X58" s="62" t="s">
        <v>14</v>
      </c>
      <c r="Y58" s="62" t="s">
        <v>6</v>
      </c>
      <c r="Z58" s="62" t="s">
        <v>23</v>
      </c>
    </row>
    <row r="59" spans="1:26" x14ac:dyDescent="0.2">
      <c r="A59" s="105"/>
      <c r="B59" s="531"/>
      <c r="C59" s="250" t="str">
        <f>$AD$8</f>
        <v>PGT (UG fee)</v>
      </c>
      <c r="D59" s="227" t="s">
        <v>12</v>
      </c>
      <c r="E59" s="251">
        <v>14</v>
      </c>
      <c r="F59" s="390">
        <v>0</v>
      </c>
      <c r="G59" s="252">
        <v>0</v>
      </c>
      <c r="H59" s="392">
        <v>0</v>
      </c>
      <c r="I59" s="392">
        <v>0</v>
      </c>
      <c r="J59" s="252">
        <v>0</v>
      </c>
      <c r="K59" s="247">
        <v>14</v>
      </c>
      <c r="L59" s="408">
        <v>0</v>
      </c>
      <c r="M59" s="410">
        <v>0</v>
      </c>
      <c r="N59" s="410">
        <v>0</v>
      </c>
      <c r="O59" s="248">
        <v>0</v>
      </c>
      <c r="Q59" s="252">
        <v>0</v>
      </c>
      <c r="R59" s="252">
        <v>0</v>
      </c>
      <c r="S59" s="392">
        <v>0</v>
      </c>
      <c r="T59" s="392">
        <v>0</v>
      </c>
      <c r="U59" s="249">
        <v>0</v>
      </c>
      <c r="W59" s="62" t="s">
        <v>27</v>
      </c>
      <c r="X59" s="62" t="s">
        <v>14</v>
      </c>
      <c r="Y59" s="62" t="s">
        <v>33</v>
      </c>
      <c r="Z59" s="62" t="s">
        <v>23</v>
      </c>
    </row>
    <row r="60" spans="1:26" x14ac:dyDescent="0.2">
      <c r="A60" s="105"/>
      <c r="B60" s="105"/>
      <c r="C60" s="250" t="str">
        <f>$AD$9</f>
        <v>PGT (Masters' loan)</v>
      </c>
      <c r="D60" s="227" t="s">
        <v>12</v>
      </c>
      <c r="E60" s="251">
        <v>8.5</v>
      </c>
      <c r="F60" s="392">
        <v>0</v>
      </c>
      <c r="G60" s="392">
        <v>0</v>
      </c>
      <c r="H60" s="392">
        <v>0</v>
      </c>
      <c r="I60" s="392">
        <v>0</v>
      </c>
      <c r="J60" s="252">
        <v>0</v>
      </c>
      <c r="K60" s="247">
        <v>8.5</v>
      </c>
      <c r="L60" s="410">
        <v>0</v>
      </c>
      <c r="M60" s="410">
        <v>0</v>
      </c>
      <c r="N60" s="410">
        <v>0</v>
      </c>
      <c r="O60" s="248">
        <v>698.19</v>
      </c>
      <c r="Q60" s="392">
        <v>0</v>
      </c>
      <c r="R60" s="392">
        <v>0</v>
      </c>
      <c r="S60" s="392">
        <v>0</v>
      </c>
      <c r="T60" s="392">
        <v>0</v>
      </c>
      <c r="U60" s="417">
        <v>0</v>
      </c>
      <c r="W60" s="62" t="s">
        <v>27</v>
      </c>
      <c r="X60" s="62" t="s">
        <v>14</v>
      </c>
      <c r="Y60" s="62" t="s">
        <v>44</v>
      </c>
      <c r="Z60" s="62" t="s">
        <v>23</v>
      </c>
    </row>
    <row r="61" spans="1:26" x14ac:dyDescent="0.2">
      <c r="A61" s="105"/>
      <c r="B61" s="235"/>
      <c r="C61" s="253" t="str">
        <f>$AD$10</f>
        <v>PGT (Other)</v>
      </c>
      <c r="D61" s="254" t="s">
        <v>12</v>
      </c>
      <c r="E61" s="255">
        <v>1.5</v>
      </c>
      <c r="F61" s="393">
        <v>0</v>
      </c>
      <c r="G61" s="393">
        <v>0</v>
      </c>
      <c r="H61" s="393">
        <v>0</v>
      </c>
      <c r="I61" s="393">
        <v>0</v>
      </c>
      <c r="J61" s="256">
        <v>0</v>
      </c>
      <c r="K61" s="257">
        <v>1.5</v>
      </c>
      <c r="L61" s="411">
        <v>1513.845</v>
      </c>
      <c r="M61" s="411">
        <v>0</v>
      </c>
      <c r="N61" s="411">
        <v>0</v>
      </c>
      <c r="O61" s="258">
        <v>0</v>
      </c>
      <c r="Q61" s="393">
        <v>0</v>
      </c>
      <c r="R61" s="393">
        <v>0</v>
      </c>
      <c r="S61" s="393">
        <v>0</v>
      </c>
      <c r="T61" s="393">
        <v>0</v>
      </c>
      <c r="U61" s="419">
        <v>0</v>
      </c>
      <c r="W61" s="62" t="s">
        <v>27</v>
      </c>
      <c r="X61" s="62" t="s">
        <v>14</v>
      </c>
      <c r="Y61" s="62" t="s">
        <v>45</v>
      </c>
      <c r="Z61" s="62" t="s">
        <v>23</v>
      </c>
    </row>
    <row r="62" spans="1:26" x14ac:dyDescent="0.2">
      <c r="A62" s="105"/>
      <c r="B62" s="105" t="s">
        <v>207</v>
      </c>
      <c r="C62" s="105" t="s">
        <v>6</v>
      </c>
      <c r="D62" s="223" t="s">
        <v>12</v>
      </c>
      <c r="E62" s="83">
        <v>21701.63</v>
      </c>
      <c r="F62" s="372">
        <v>0</v>
      </c>
      <c r="G62" s="372">
        <v>0</v>
      </c>
      <c r="H62" s="372">
        <v>0</v>
      </c>
      <c r="I62" s="372">
        <v>0</v>
      </c>
      <c r="J62" s="84">
        <v>2</v>
      </c>
      <c r="K62" s="224">
        <v>21703.63</v>
      </c>
      <c r="L62" s="396">
        <v>0</v>
      </c>
      <c r="M62" s="401">
        <v>0</v>
      </c>
      <c r="N62" s="401">
        <v>0</v>
      </c>
      <c r="O62" s="233">
        <v>661537.09539999999</v>
      </c>
      <c r="Q62" s="372">
        <v>0</v>
      </c>
      <c r="R62" s="372">
        <v>0</v>
      </c>
      <c r="S62" s="372">
        <v>0</v>
      </c>
      <c r="T62" s="372">
        <v>0</v>
      </c>
      <c r="U62" s="420">
        <v>0</v>
      </c>
      <c r="W62" s="62" t="s">
        <v>27</v>
      </c>
      <c r="X62" s="62" t="s">
        <v>1</v>
      </c>
      <c r="Y62" s="62" t="s">
        <v>6</v>
      </c>
      <c r="Z62" s="62" t="s">
        <v>23</v>
      </c>
    </row>
    <row r="63" spans="1:26" x14ac:dyDescent="0.2">
      <c r="A63" s="105"/>
      <c r="B63" s="105"/>
      <c r="C63" s="226"/>
      <c r="D63" s="227" t="s">
        <v>11</v>
      </c>
      <c r="E63" s="69">
        <v>25.13</v>
      </c>
      <c r="F63" s="365">
        <v>0</v>
      </c>
      <c r="G63" s="365">
        <v>0</v>
      </c>
      <c r="H63" s="365">
        <v>0</v>
      </c>
      <c r="I63" s="365">
        <v>0</v>
      </c>
      <c r="J63" s="70">
        <v>0</v>
      </c>
      <c r="K63" s="228">
        <v>25.13</v>
      </c>
      <c r="L63" s="398">
        <v>0</v>
      </c>
      <c r="M63" s="399">
        <v>0</v>
      </c>
      <c r="N63" s="399">
        <v>0</v>
      </c>
      <c r="O63" s="229">
        <v>1747.3679999999999</v>
      </c>
      <c r="Q63" s="365">
        <v>0</v>
      </c>
      <c r="R63" s="365">
        <v>0</v>
      </c>
      <c r="S63" s="365">
        <v>0</v>
      </c>
      <c r="T63" s="365">
        <v>0</v>
      </c>
      <c r="U63" s="378">
        <v>0</v>
      </c>
      <c r="W63" s="62" t="s">
        <v>27</v>
      </c>
      <c r="X63" s="62" t="s">
        <v>1</v>
      </c>
      <c r="Y63" s="62" t="s">
        <v>6</v>
      </c>
      <c r="Z63" s="62" t="s">
        <v>24</v>
      </c>
    </row>
    <row r="64" spans="1:26" x14ac:dyDescent="0.2">
      <c r="A64" s="105"/>
      <c r="B64" s="105"/>
      <c r="C64" s="230" t="str">
        <f>$AD$8</f>
        <v>PGT (UG fee)</v>
      </c>
      <c r="D64" s="223" t="s">
        <v>12</v>
      </c>
      <c r="E64" s="74">
        <v>585.77</v>
      </c>
      <c r="F64" s="366">
        <v>0</v>
      </c>
      <c r="G64" s="366">
        <v>0</v>
      </c>
      <c r="H64" s="366">
        <v>0</v>
      </c>
      <c r="I64" s="366">
        <v>0</v>
      </c>
      <c r="J64" s="76">
        <v>0</v>
      </c>
      <c r="K64" s="232">
        <v>585.77</v>
      </c>
      <c r="L64" s="405">
        <v>0</v>
      </c>
      <c r="M64" s="397">
        <v>0</v>
      </c>
      <c r="N64" s="397">
        <v>0</v>
      </c>
      <c r="O64" s="234">
        <v>12462.1167</v>
      </c>
      <c r="Q64" s="366">
        <v>0</v>
      </c>
      <c r="R64" s="366">
        <v>0</v>
      </c>
      <c r="S64" s="366">
        <v>0</v>
      </c>
      <c r="T64" s="366">
        <v>0</v>
      </c>
      <c r="U64" s="380">
        <v>0</v>
      </c>
      <c r="W64" s="62" t="s">
        <v>27</v>
      </c>
      <c r="X64" s="62" t="s">
        <v>1</v>
      </c>
      <c r="Y64" s="62" t="s">
        <v>33</v>
      </c>
      <c r="Z64" s="62" t="s">
        <v>23</v>
      </c>
    </row>
    <row r="65" spans="1:26" x14ac:dyDescent="0.2">
      <c r="A65" s="105"/>
      <c r="B65" s="105"/>
      <c r="C65" s="226"/>
      <c r="D65" s="227" t="s">
        <v>11</v>
      </c>
      <c r="E65" s="69">
        <v>0</v>
      </c>
      <c r="F65" s="365">
        <v>0</v>
      </c>
      <c r="G65" s="365">
        <v>0</v>
      </c>
      <c r="H65" s="365">
        <v>0</v>
      </c>
      <c r="I65" s="365">
        <v>0</v>
      </c>
      <c r="J65" s="70">
        <v>0</v>
      </c>
      <c r="K65" s="228">
        <v>0</v>
      </c>
      <c r="L65" s="398">
        <v>0</v>
      </c>
      <c r="M65" s="229">
        <v>0</v>
      </c>
      <c r="N65" s="399">
        <v>0</v>
      </c>
      <c r="O65" s="229">
        <v>0</v>
      </c>
      <c r="Q65" s="365">
        <v>0</v>
      </c>
      <c r="R65" s="365">
        <v>0</v>
      </c>
      <c r="S65" s="365">
        <v>0</v>
      </c>
      <c r="T65" s="365">
        <v>0</v>
      </c>
      <c r="U65" s="378">
        <v>0</v>
      </c>
      <c r="W65" s="62" t="s">
        <v>27</v>
      </c>
      <c r="X65" s="62" t="s">
        <v>1</v>
      </c>
      <c r="Y65" s="62" t="s">
        <v>33</v>
      </c>
      <c r="Z65" s="62" t="s">
        <v>24</v>
      </c>
    </row>
    <row r="66" spans="1:26" x14ac:dyDescent="0.2">
      <c r="A66" s="105"/>
      <c r="B66" s="105"/>
      <c r="C66" s="230" t="str">
        <f>$AD$9</f>
        <v>PGT (Masters' loan)</v>
      </c>
      <c r="D66" s="231" t="s">
        <v>12</v>
      </c>
      <c r="E66" s="74">
        <v>1560.23</v>
      </c>
      <c r="F66" s="366">
        <v>0</v>
      </c>
      <c r="G66" s="366">
        <v>0</v>
      </c>
      <c r="H66" s="366">
        <v>0</v>
      </c>
      <c r="I66" s="366">
        <v>0</v>
      </c>
      <c r="J66" s="76">
        <v>0</v>
      </c>
      <c r="K66" s="232">
        <v>1560.23</v>
      </c>
      <c r="L66" s="397">
        <v>0</v>
      </c>
      <c r="M66" s="405">
        <v>0</v>
      </c>
      <c r="N66" s="397">
        <v>0</v>
      </c>
      <c r="O66" s="234">
        <v>74647.178499999995</v>
      </c>
      <c r="Q66" s="366">
        <v>0</v>
      </c>
      <c r="R66" s="366">
        <v>0</v>
      </c>
      <c r="S66" s="366">
        <v>0</v>
      </c>
      <c r="T66" s="366">
        <v>0</v>
      </c>
      <c r="U66" s="380">
        <v>0</v>
      </c>
      <c r="W66" s="62" t="s">
        <v>27</v>
      </c>
      <c r="X66" s="62" t="s">
        <v>1</v>
      </c>
      <c r="Y66" s="62" t="s">
        <v>44</v>
      </c>
      <c r="Z66" s="62" t="s">
        <v>23</v>
      </c>
    </row>
    <row r="67" spans="1:26" x14ac:dyDescent="0.2">
      <c r="A67" s="105"/>
      <c r="B67" s="105"/>
      <c r="C67" s="226"/>
      <c r="D67" s="227" t="s">
        <v>11</v>
      </c>
      <c r="E67" s="69">
        <v>3860.32</v>
      </c>
      <c r="F67" s="365">
        <v>0</v>
      </c>
      <c r="G67" s="365">
        <v>0</v>
      </c>
      <c r="H67" s="365">
        <v>0</v>
      </c>
      <c r="I67" s="365">
        <v>0</v>
      </c>
      <c r="J67" s="70">
        <v>0</v>
      </c>
      <c r="K67" s="228">
        <v>3860.32</v>
      </c>
      <c r="L67" s="399">
        <v>0</v>
      </c>
      <c r="M67" s="243">
        <v>3082504.1231999998</v>
      </c>
      <c r="N67" s="402">
        <v>0</v>
      </c>
      <c r="O67" s="229">
        <v>376519.21669999999</v>
      </c>
      <c r="Q67" s="365">
        <v>0</v>
      </c>
      <c r="R67" s="365">
        <v>0</v>
      </c>
      <c r="S67" s="365">
        <v>0</v>
      </c>
      <c r="T67" s="365">
        <v>0</v>
      </c>
      <c r="U67" s="378">
        <v>0</v>
      </c>
      <c r="W67" s="62" t="s">
        <v>27</v>
      </c>
      <c r="X67" s="62" t="s">
        <v>1</v>
      </c>
      <c r="Y67" s="62" t="s">
        <v>44</v>
      </c>
      <c r="Z67" s="62" t="s">
        <v>24</v>
      </c>
    </row>
    <row r="68" spans="1:26" x14ac:dyDescent="0.2">
      <c r="A68" s="105"/>
      <c r="B68" s="105"/>
      <c r="C68" s="230" t="str">
        <f>$AD$10</f>
        <v>PGT (Other)</v>
      </c>
      <c r="D68" s="231" t="s">
        <v>12</v>
      </c>
      <c r="E68" s="74">
        <v>2293.2399999999998</v>
      </c>
      <c r="F68" s="366">
        <v>0</v>
      </c>
      <c r="G68" s="366">
        <v>0</v>
      </c>
      <c r="H68" s="366">
        <v>0</v>
      </c>
      <c r="I68" s="366">
        <v>0</v>
      </c>
      <c r="J68" s="76">
        <v>0</v>
      </c>
      <c r="K68" s="232">
        <v>2293.2399999999998</v>
      </c>
      <c r="L68" s="234">
        <v>2314406.6052000001</v>
      </c>
      <c r="M68" s="397">
        <v>0</v>
      </c>
      <c r="N68" s="397">
        <v>0</v>
      </c>
      <c r="O68" s="234">
        <v>103307.376</v>
      </c>
      <c r="Q68" s="366">
        <v>0</v>
      </c>
      <c r="R68" s="366">
        <v>0</v>
      </c>
      <c r="S68" s="366">
        <v>0</v>
      </c>
      <c r="T68" s="366">
        <v>0</v>
      </c>
      <c r="U68" s="380">
        <v>0</v>
      </c>
      <c r="W68" s="62" t="s">
        <v>27</v>
      </c>
      <c r="X68" s="62" t="s">
        <v>1</v>
      </c>
      <c r="Y68" s="62" t="s">
        <v>45</v>
      </c>
      <c r="Z68" s="62" t="s">
        <v>23</v>
      </c>
    </row>
    <row r="69" spans="1:26" x14ac:dyDescent="0.2">
      <c r="A69" s="241"/>
      <c r="B69" s="241"/>
      <c r="C69" s="241"/>
      <c r="D69" s="168" t="s">
        <v>11</v>
      </c>
      <c r="E69" s="80">
        <v>546.22</v>
      </c>
      <c r="F69" s="367">
        <v>0</v>
      </c>
      <c r="G69" s="367">
        <v>0</v>
      </c>
      <c r="H69" s="367">
        <v>0</v>
      </c>
      <c r="I69" s="367">
        <v>0</v>
      </c>
      <c r="J69" s="81">
        <v>0</v>
      </c>
      <c r="K69" s="242">
        <v>546.22</v>
      </c>
      <c r="L69" s="243">
        <v>551261.61060000001</v>
      </c>
      <c r="M69" s="243">
        <v>436162.13219999999</v>
      </c>
      <c r="N69" s="399">
        <v>0</v>
      </c>
      <c r="O69" s="243">
        <v>9228.3683000000001</v>
      </c>
      <c r="Q69" s="367">
        <v>0</v>
      </c>
      <c r="R69" s="367">
        <v>0</v>
      </c>
      <c r="S69" s="367">
        <v>0</v>
      </c>
      <c r="T69" s="367">
        <v>0</v>
      </c>
      <c r="U69" s="379">
        <v>0</v>
      </c>
      <c r="W69" s="62" t="s">
        <v>27</v>
      </c>
      <c r="X69" s="62" t="s">
        <v>1</v>
      </c>
      <c r="Y69" s="62" t="s">
        <v>45</v>
      </c>
      <c r="Z69" s="62" t="s">
        <v>24</v>
      </c>
    </row>
    <row r="70" spans="1:26" x14ac:dyDescent="0.2">
      <c r="A70" s="222" t="s">
        <v>9</v>
      </c>
      <c r="B70" s="105" t="s">
        <v>203</v>
      </c>
      <c r="C70" s="105" t="s">
        <v>6</v>
      </c>
      <c r="D70" s="223" t="s">
        <v>12</v>
      </c>
      <c r="E70" s="83">
        <v>366397.57</v>
      </c>
      <c r="F70" s="372">
        <v>0</v>
      </c>
      <c r="G70" s="372">
        <v>0</v>
      </c>
      <c r="H70" s="372">
        <v>0</v>
      </c>
      <c r="I70" s="372">
        <v>0</v>
      </c>
      <c r="J70" s="84">
        <v>0</v>
      </c>
      <c r="K70" s="224">
        <v>366397.57</v>
      </c>
      <c r="L70" s="403">
        <v>0</v>
      </c>
      <c r="M70" s="404">
        <v>0</v>
      </c>
      <c r="N70" s="404">
        <v>0</v>
      </c>
      <c r="O70" s="225">
        <v>14062313.493799999</v>
      </c>
      <c r="Q70" s="372">
        <v>0</v>
      </c>
      <c r="R70" s="372">
        <v>0</v>
      </c>
      <c r="S70" s="372">
        <v>0</v>
      </c>
      <c r="T70" s="372">
        <v>0</v>
      </c>
      <c r="U70" s="420">
        <v>0</v>
      </c>
      <c r="W70" s="62" t="s">
        <v>9</v>
      </c>
      <c r="X70" s="62" t="s">
        <v>2</v>
      </c>
      <c r="Y70" s="62" t="s">
        <v>6</v>
      </c>
      <c r="Z70" s="62" t="s">
        <v>23</v>
      </c>
    </row>
    <row r="71" spans="1:26" x14ac:dyDescent="0.2">
      <c r="A71" s="105"/>
      <c r="B71" s="105"/>
      <c r="C71" s="226"/>
      <c r="D71" s="227" t="s">
        <v>11</v>
      </c>
      <c r="E71" s="69">
        <v>1381.43</v>
      </c>
      <c r="F71" s="365">
        <v>0</v>
      </c>
      <c r="G71" s="365">
        <v>0</v>
      </c>
      <c r="H71" s="365">
        <v>0</v>
      </c>
      <c r="I71" s="365">
        <v>0</v>
      </c>
      <c r="J71" s="70">
        <v>0</v>
      </c>
      <c r="K71" s="228">
        <v>1381.43</v>
      </c>
      <c r="L71" s="407">
        <v>0</v>
      </c>
      <c r="M71" s="399">
        <v>0</v>
      </c>
      <c r="N71" s="229">
        <v>1035174.5705</v>
      </c>
      <c r="O71" s="243">
        <v>116115.2588</v>
      </c>
      <c r="Q71" s="365">
        <v>0</v>
      </c>
      <c r="R71" s="365">
        <v>0</v>
      </c>
      <c r="S71" s="365">
        <v>0</v>
      </c>
      <c r="T71" s="365">
        <v>0</v>
      </c>
      <c r="U71" s="378">
        <v>0</v>
      </c>
      <c r="W71" s="62" t="s">
        <v>9</v>
      </c>
      <c r="X71" s="62" t="s">
        <v>2</v>
      </c>
      <c r="Y71" s="62" t="s">
        <v>6</v>
      </c>
      <c r="Z71" s="62" t="s">
        <v>24</v>
      </c>
    </row>
    <row r="72" spans="1:26" x14ac:dyDescent="0.2">
      <c r="A72" s="105"/>
      <c r="B72" s="105"/>
      <c r="C72" s="230" t="str">
        <f>$AD$8</f>
        <v>PGT (UG fee)</v>
      </c>
      <c r="D72" s="223" t="s">
        <v>12</v>
      </c>
      <c r="E72" s="74">
        <v>303.52999999999997</v>
      </c>
      <c r="F72" s="366">
        <v>0</v>
      </c>
      <c r="G72" s="366">
        <v>0</v>
      </c>
      <c r="H72" s="366">
        <v>0</v>
      </c>
      <c r="I72" s="366">
        <v>0</v>
      </c>
      <c r="J72" s="76">
        <v>0</v>
      </c>
      <c r="K72" s="232">
        <v>303.52999999999997</v>
      </c>
      <c r="L72" s="405">
        <v>0</v>
      </c>
      <c r="M72" s="397">
        <v>0</v>
      </c>
      <c r="N72" s="397">
        <v>0</v>
      </c>
      <c r="O72" s="234">
        <v>6802.32</v>
      </c>
      <c r="Q72" s="366">
        <v>0</v>
      </c>
      <c r="R72" s="366">
        <v>0</v>
      </c>
      <c r="S72" s="366">
        <v>0</v>
      </c>
      <c r="T72" s="366">
        <v>0</v>
      </c>
      <c r="U72" s="380">
        <v>0</v>
      </c>
      <c r="W72" s="62" t="s">
        <v>9</v>
      </c>
      <c r="X72" s="62" t="s">
        <v>2</v>
      </c>
      <c r="Y72" s="62" t="s">
        <v>33</v>
      </c>
      <c r="Z72" s="62" t="s">
        <v>23</v>
      </c>
    </row>
    <row r="73" spans="1:26" x14ac:dyDescent="0.2">
      <c r="A73" s="105"/>
      <c r="B73" s="105"/>
      <c r="C73" s="226"/>
      <c r="D73" s="227" t="s">
        <v>11</v>
      </c>
      <c r="E73" s="69">
        <v>0</v>
      </c>
      <c r="F73" s="365">
        <v>0</v>
      </c>
      <c r="G73" s="365">
        <v>0</v>
      </c>
      <c r="H73" s="365">
        <v>0</v>
      </c>
      <c r="I73" s="365">
        <v>0</v>
      </c>
      <c r="J73" s="70">
        <v>0</v>
      </c>
      <c r="K73" s="228">
        <v>0</v>
      </c>
      <c r="L73" s="398">
        <v>0</v>
      </c>
      <c r="M73" s="399">
        <v>0</v>
      </c>
      <c r="N73" s="399">
        <v>0</v>
      </c>
      <c r="O73" s="229">
        <v>0</v>
      </c>
      <c r="Q73" s="365">
        <v>0</v>
      </c>
      <c r="R73" s="365">
        <v>0</v>
      </c>
      <c r="S73" s="365">
        <v>0</v>
      </c>
      <c r="T73" s="365">
        <v>0</v>
      </c>
      <c r="U73" s="378">
        <v>0</v>
      </c>
      <c r="W73" s="62" t="s">
        <v>9</v>
      </c>
      <c r="X73" s="62" t="s">
        <v>2</v>
      </c>
      <c r="Y73" s="62" t="s">
        <v>33</v>
      </c>
      <c r="Z73" s="62" t="s">
        <v>24</v>
      </c>
    </row>
    <row r="74" spans="1:26" x14ac:dyDescent="0.2">
      <c r="A74" s="105"/>
      <c r="B74" s="105"/>
      <c r="C74" s="230" t="str">
        <f>$AD$9</f>
        <v>PGT (Masters' loan)</v>
      </c>
      <c r="D74" s="231" t="s">
        <v>12</v>
      </c>
      <c r="E74" s="74">
        <v>6550.78</v>
      </c>
      <c r="F74" s="366">
        <v>0</v>
      </c>
      <c r="G74" s="366">
        <v>0</v>
      </c>
      <c r="H74" s="366">
        <v>0</v>
      </c>
      <c r="I74" s="366">
        <v>0</v>
      </c>
      <c r="J74" s="76">
        <v>0</v>
      </c>
      <c r="K74" s="232">
        <v>6550.78</v>
      </c>
      <c r="L74" s="405">
        <v>0</v>
      </c>
      <c r="M74" s="397">
        <v>0</v>
      </c>
      <c r="N74" s="397">
        <v>0</v>
      </c>
      <c r="O74" s="234">
        <v>430188.12640000001</v>
      </c>
      <c r="Q74" s="366">
        <v>0</v>
      </c>
      <c r="R74" s="366">
        <v>0</v>
      </c>
      <c r="S74" s="366">
        <v>0</v>
      </c>
      <c r="T74" s="366">
        <v>0</v>
      </c>
      <c r="U74" s="380">
        <v>0</v>
      </c>
      <c r="W74" s="62" t="s">
        <v>9</v>
      </c>
      <c r="X74" s="62" t="s">
        <v>2</v>
      </c>
      <c r="Y74" s="62" t="s">
        <v>44</v>
      </c>
      <c r="Z74" s="62" t="s">
        <v>23</v>
      </c>
    </row>
    <row r="75" spans="1:26" x14ac:dyDescent="0.2">
      <c r="A75" s="105"/>
      <c r="B75" s="105"/>
      <c r="C75" s="226"/>
      <c r="D75" s="227" t="s">
        <v>11</v>
      </c>
      <c r="E75" s="69">
        <v>20752.080000000002</v>
      </c>
      <c r="F75" s="365">
        <v>0</v>
      </c>
      <c r="G75" s="365">
        <v>0</v>
      </c>
      <c r="H75" s="365">
        <v>0</v>
      </c>
      <c r="I75" s="365">
        <v>0</v>
      </c>
      <c r="J75" s="70">
        <v>0</v>
      </c>
      <c r="K75" s="228">
        <v>20752.080000000002</v>
      </c>
      <c r="L75" s="398">
        <v>0</v>
      </c>
      <c r="M75" s="399">
        <v>0</v>
      </c>
      <c r="N75" s="399">
        <v>0</v>
      </c>
      <c r="O75" s="229">
        <v>1651856.8589999999</v>
      </c>
      <c r="Q75" s="365">
        <v>0</v>
      </c>
      <c r="R75" s="365">
        <v>0</v>
      </c>
      <c r="S75" s="365">
        <v>0</v>
      </c>
      <c r="T75" s="365">
        <v>0</v>
      </c>
      <c r="U75" s="378">
        <v>0</v>
      </c>
      <c r="W75" s="62" t="s">
        <v>9</v>
      </c>
      <c r="X75" s="62" t="s">
        <v>2</v>
      </c>
      <c r="Y75" s="62" t="s">
        <v>44</v>
      </c>
      <c r="Z75" s="62" t="s">
        <v>24</v>
      </c>
    </row>
    <row r="76" spans="1:26" x14ac:dyDescent="0.2">
      <c r="A76" s="105"/>
      <c r="B76" s="105"/>
      <c r="C76" s="230" t="str">
        <f>$AD$10</f>
        <v>PGT (Other)</v>
      </c>
      <c r="D76" s="231" t="s">
        <v>12</v>
      </c>
      <c r="E76" s="74">
        <v>1312.83</v>
      </c>
      <c r="F76" s="366">
        <v>0</v>
      </c>
      <c r="G76" s="366">
        <v>0</v>
      </c>
      <c r="H76" s="366">
        <v>0</v>
      </c>
      <c r="I76" s="366">
        <v>0</v>
      </c>
      <c r="J76" s="76">
        <v>0</v>
      </c>
      <c r="K76" s="232">
        <v>1312.83</v>
      </c>
      <c r="L76" s="405">
        <v>0</v>
      </c>
      <c r="M76" s="397">
        <v>0</v>
      </c>
      <c r="N76" s="397">
        <v>0</v>
      </c>
      <c r="O76" s="234">
        <v>100111.9547</v>
      </c>
      <c r="Q76" s="366">
        <v>0</v>
      </c>
      <c r="R76" s="366">
        <v>0</v>
      </c>
      <c r="S76" s="366">
        <v>0</v>
      </c>
      <c r="T76" s="366">
        <v>0</v>
      </c>
      <c r="U76" s="380">
        <v>0</v>
      </c>
      <c r="W76" s="62" t="s">
        <v>9</v>
      </c>
      <c r="X76" s="62" t="s">
        <v>2</v>
      </c>
      <c r="Y76" s="62" t="s">
        <v>45</v>
      </c>
      <c r="Z76" s="62" t="s">
        <v>23</v>
      </c>
    </row>
    <row r="77" spans="1:26" x14ac:dyDescent="0.2">
      <c r="A77" s="105"/>
      <c r="B77" s="235"/>
      <c r="C77" s="235"/>
      <c r="D77" s="236" t="s">
        <v>11</v>
      </c>
      <c r="E77" s="237">
        <v>343.55</v>
      </c>
      <c r="F77" s="391">
        <v>0</v>
      </c>
      <c r="G77" s="391">
        <v>0</v>
      </c>
      <c r="H77" s="391">
        <v>0</v>
      </c>
      <c r="I77" s="391">
        <v>0</v>
      </c>
      <c r="J77" s="238">
        <v>0</v>
      </c>
      <c r="K77" s="239">
        <v>343.55</v>
      </c>
      <c r="L77" s="412">
        <v>0</v>
      </c>
      <c r="M77" s="400">
        <v>0</v>
      </c>
      <c r="N77" s="400">
        <v>0</v>
      </c>
      <c r="O77" s="240">
        <v>14898.512000000001</v>
      </c>
      <c r="Q77" s="391">
        <v>0</v>
      </c>
      <c r="R77" s="391">
        <v>0</v>
      </c>
      <c r="S77" s="391">
        <v>0</v>
      </c>
      <c r="T77" s="391">
        <v>0</v>
      </c>
      <c r="U77" s="421">
        <v>0</v>
      </c>
      <c r="W77" s="62" t="s">
        <v>9</v>
      </c>
      <c r="X77" s="62" t="s">
        <v>2</v>
      </c>
      <c r="Y77" s="62" t="s">
        <v>45</v>
      </c>
      <c r="Z77" s="62" t="s">
        <v>24</v>
      </c>
    </row>
    <row r="78" spans="1:26" x14ac:dyDescent="0.2">
      <c r="A78" s="105"/>
      <c r="B78" s="105" t="s">
        <v>207</v>
      </c>
      <c r="C78" s="105" t="s">
        <v>6</v>
      </c>
      <c r="D78" s="223" t="s">
        <v>12</v>
      </c>
      <c r="E78" s="83">
        <v>28228.27</v>
      </c>
      <c r="F78" s="372">
        <v>0</v>
      </c>
      <c r="G78" s="372">
        <v>0</v>
      </c>
      <c r="H78" s="372">
        <v>0</v>
      </c>
      <c r="I78" s="372">
        <v>0</v>
      </c>
      <c r="J78" s="84">
        <v>0</v>
      </c>
      <c r="K78" s="224">
        <v>28228.27</v>
      </c>
      <c r="L78" s="396">
        <v>0</v>
      </c>
      <c r="M78" s="401">
        <v>0</v>
      </c>
      <c r="N78" s="401">
        <v>0</v>
      </c>
      <c r="O78" s="233">
        <v>436615.91350000002</v>
      </c>
      <c r="Q78" s="372">
        <v>0</v>
      </c>
      <c r="R78" s="372">
        <v>0</v>
      </c>
      <c r="S78" s="372">
        <v>0</v>
      </c>
      <c r="T78" s="372">
        <v>0</v>
      </c>
      <c r="U78" s="420">
        <v>0</v>
      </c>
      <c r="W78" s="62" t="s">
        <v>9</v>
      </c>
      <c r="X78" s="62" t="s">
        <v>1</v>
      </c>
      <c r="Y78" s="62" t="s">
        <v>6</v>
      </c>
      <c r="Z78" s="62" t="s">
        <v>23</v>
      </c>
    </row>
    <row r="79" spans="1:26" x14ac:dyDescent="0.2">
      <c r="A79" s="105"/>
      <c r="B79" s="105"/>
      <c r="C79" s="226"/>
      <c r="D79" s="227" t="s">
        <v>11</v>
      </c>
      <c r="E79" s="69">
        <v>163.89</v>
      </c>
      <c r="F79" s="365">
        <v>0</v>
      </c>
      <c r="G79" s="365">
        <v>0</v>
      </c>
      <c r="H79" s="365">
        <v>0</v>
      </c>
      <c r="I79" s="365">
        <v>0</v>
      </c>
      <c r="J79" s="70">
        <v>0</v>
      </c>
      <c r="K79" s="228">
        <v>163.89</v>
      </c>
      <c r="L79" s="398">
        <v>0</v>
      </c>
      <c r="M79" s="399">
        <v>0</v>
      </c>
      <c r="N79" s="399">
        <v>0</v>
      </c>
      <c r="O79" s="229">
        <v>6670.1710000000003</v>
      </c>
      <c r="Q79" s="365">
        <v>0</v>
      </c>
      <c r="R79" s="365">
        <v>0</v>
      </c>
      <c r="S79" s="365">
        <v>0</v>
      </c>
      <c r="T79" s="365">
        <v>0</v>
      </c>
      <c r="U79" s="378">
        <v>0</v>
      </c>
      <c r="W79" s="62" t="s">
        <v>9</v>
      </c>
      <c r="X79" s="62" t="s">
        <v>1</v>
      </c>
      <c r="Y79" s="62" t="s">
        <v>6</v>
      </c>
      <c r="Z79" s="62" t="s">
        <v>24</v>
      </c>
    </row>
    <row r="80" spans="1:26" x14ac:dyDescent="0.2">
      <c r="A80" s="105"/>
      <c r="B80" s="105"/>
      <c r="C80" s="230" t="str">
        <f>$AD$8</f>
        <v>PGT (UG fee)</v>
      </c>
      <c r="D80" s="223" t="s">
        <v>12</v>
      </c>
      <c r="E80" s="74">
        <v>66.39</v>
      </c>
      <c r="F80" s="366">
        <v>0</v>
      </c>
      <c r="G80" s="366">
        <v>0</v>
      </c>
      <c r="H80" s="366">
        <v>0</v>
      </c>
      <c r="I80" s="366">
        <v>0</v>
      </c>
      <c r="J80" s="76">
        <v>0</v>
      </c>
      <c r="K80" s="232">
        <v>66.39</v>
      </c>
      <c r="L80" s="396">
        <v>0</v>
      </c>
      <c r="M80" s="397">
        <v>0</v>
      </c>
      <c r="N80" s="397">
        <v>0</v>
      </c>
      <c r="O80" s="233">
        <v>2743.5576000000001</v>
      </c>
      <c r="Q80" s="366">
        <v>0</v>
      </c>
      <c r="R80" s="366">
        <v>0</v>
      </c>
      <c r="S80" s="366">
        <v>0</v>
      </c>
      <c r="T80" s="366">
        <v>0</v>
      </c>
      <c r="U80" s="380">
        <v>0</v>
      </c>
      <c r="W80" s="62" t="s">
        <v>9</v>
      </c>
      <c r="X80" s="62" t="s">
        <v>1</v>
      </c>
      <c r="Y80" s="62" t="s">
        <v>33</v>
      </c>
      <c r="Z80" s="62" t="s">
        <v>23</v>
      </c>
    </row>
    <row r="81" spans="1:28" x14ac:dyDescent="0.2">
      <c r="A81" s="105"/>
      <c r="B81" s="105"/>
      <c r="C81" s="226"/>
      <c r="D81" s="227" t="s">
        <v>11</v>
      </c>
      <c r="E81" s="69">
        <v>0</v>
      </c>
      <c r="F81" s="365">
        <v>0</v>
      </c>
      <c r="G81" s="365">
        <v>0</v>
      </c>
      <c r="H81" s="365">
        <v>0</v>
      </c>
      <c r="I81" s="365">
        <v>0</v>
      </c>
      <c r="J81" s="70">
        <v>0</v>
      </c>
      <c r="K81" s="228">
        <v>0</v>
      </c>
      <c r="L81" s="398">
        <v>0</v>
      </c>
      <c r="M81" s="399">
        <v>0</v>
      </c>
      <c r="N81" s="399">
        <v>0</v>
      </c>
      <c r="O81" s="229">
        <v>0</v>
      </c>
      <c r="Q81" s="365">
        <v>0</v>
      </c>
      <c r="R81" s="365">
        <v>0</v>
      </c>
      <c r="S81" s="365">
        <v>0</v>
      </c>
      <c r="T81" s="365">
        <v>0</v>
      </c>
      <c r="U81" s="378">
        <v>0</v>
      </c>
      <c r="W81" s="62" t="s">
        <v>9</v>
      </c>
      <c r="X81" s="62" t="s">
        <v>1</v>
      </c>
      <c r="Y81" s="62" t="s">
        <v>33</v>
      </c>
      <c r="Z81" s="62" t="s">
        <v>24</v>
      </c>
    </row>
    <row r="82" spans="1:28" x14ac:dyDescent="0.2">
      <c r="A82" s="105"/>
      <c r="B82" s="105"/>
      <c r="C82" s="230" t="str">
        <f>$AD$9</f>
        <v>PGT (Masters' loan)</v>
      </c>
      <c r="D82" s="231" t="s">
        <v>12</v>
      </c>
      <c r="E82" s="74">
        <v>3069.77</v>
      </c>
      <c r="F82" s="366">
        <v>0</v>
      </c>
      <c r="G82" s="366">
        <v>0</v>
      </c>
      <c r="H82" s="366">
        <v>0</v>
      </c>
      <c r="I82" s="366">
        <v>0</v>
      </c>
      <c r="J82" s="76">
        <v>0</v>
      </c>
      <c r="K82" s="232">
        <v>3069.77</v>
      </c>
      <c r="L82" s="396">
        <v>0</v>
      </c>
      <c r="M82" s="397">
        <v>0</v>
      </c>
      <c r="N82" s="397">
        <v>0</v>
      </c>
      <c r="O82" s="233">
        <v>141757.4852</v>
      </c>
      <c r="Q82" s="366">
        <v>0</v>
      </c>
      <c r="R82" s="366">
        <v>0</v>
      </c>
      <c r="S82" s="366">
        <v>0</v>
      </c>
      <c r="T82" s="366">
        <v>0</v>
      </c>
      <c r="U82" s="380">
        <v>0</v>
      </c>
      <c r="W82" s="62" t="s">
        <v>9</v>
      </c>
      <c r="X82" s="62" t="s">
        <v>1</v>
      </c>
      <c r="Y82" s="62" t="s">
        <v>44</v>
      </c>
      <c r="Z82" s="62" t="s">
        <v>23</v>
      </c>
    </row>
    <row r="83" spans="1:28" x14ac:dyDescent="0.2">
      <c r="A83" s="105"/>
      <c r="B83" s="105"/>
      <c r="C83" s="226"/>
      <c r="D83" s="227" t="s">
        <v>11</v>
      </c>
      <c r="E83" s="69">
        <v>7695.4</v>
      </c>
      <c r="F83" s="365">
        <v>0</v>
      </c>
      <c r="G83" s="365">
        <v>0</v>
      </c>
      <c r="H83" s="365">
        <v>0</v>
      </c>
      <c r="I83" s="365">
        <v>0</v>
      </c>
      <c r="J83" s="70">
        <v>0</v>
      </c>
      <c r="K83" s="228">
        <v>7695.4</v>
      </c>
      <c r="L83" s="398">
        <v>0</v>
      </c>
      <c r="M83" s="399">
        <v>0</v>
      </c>
      <c r="N83" s="399">
        <v>0</v>
      </c>
      <c r="O83" s="229">
        <v>593709.21270000003</v>
      </c>
      <c r="Q83" s="365">
        <v>0</v>
      </c>
      <c r="R83" s="365">
        <v>0</v>
      </c>
      <c r="S83" s="365">
        <v>0</v>
      </c>
      <c r="T83" s="365">
        <v>0</v>
      </c>
      <c r="U83" s="378">
        <v>0</v>
      </c>
      <c r="W83" s="62" t="s">
        <v>9</v>
      </c>
      <c r="X83" s="62" t="s">
        <v>1</v>
      </c>
      <c r="Y83" s="62" t="s">
        <v>44</v>
      </c>
      <c r="Z83" s="62" t="s">
        <v>24</v>
      </c>
    </row>
    <row r="84" spans="1:28" x14ac:dyDescent="0.2">
      <c r="A84" s="105"/>
      <c r="B84" s="105"/>
      <c r="C84" s="230" t="str">
        <f>$AD$10</f>
        <v>PGT (Other)</v>
      </c>
      <c r="D84" s="231" t="s">
        <v>12</v>
      </c>
      <c r="E84" s="74">
        <v>2470.67</v>
      </c>
      <c r="F84" s="366">
        <v>0</v>
      </c>
      <c r="G84" s="366">
        <v>0</v>
      </c>
      <c r="H84" s="366">
        <v>0</v>
      </c>
      <c r="I84" s="366">
        <v>0</v>
      </c>
      <c r="J84" s="76">
        <v>0</v>
      </c>
      <c r="K84" s="232">
        <v>2470.67</v>
      </c>
      <c r="L84" s="405">
        <v>0</v>
      </c>
      <c r="M84" s="397">
        <v>0</v>
      </c>
      <c r="N84" s="397">
        <v>0</v>
      </c>
      <c r="O84" s="234">
        <v>77772.503800000006</v>
      </c>
      <c r="Q84" s="366">
        <v>0</v>
      </c>
      <c r="R84" s="366">
        <v>0</v>
      </c>
      <c r="S84" s="366">
        <v>0</v>
      </c>
      <c r="T84" s="366">
        <v>0</v>
      </c>
      <c r="U84" s="380">
        <v>0</v>
      </c>
      <c r="W84" s="62" t="s">
        <v>9</v>
      </c>
      <c r="X84" s="62" t="s">
        <v>1</v>
      </c>
      <c r="Y84" s="62" t="s">
        <v>45</v>
      </c>
      <c r="Z84" s="62" t="s">
        <v>23</v>
      </c>
    </row>
    <row r="85" spans="1:28" ht="14.25" thickBot="1" x14ac:dyDescent="0.25">
      <c r="A85" s="105"/>
      <c r="B85" s="105"/>
      <c r="C85" s="105"/>
      <c r="D85" s="223" t="s">
        <v>11</v>
      </c>
      <c r="E85" s="87">
        <v>1267.56</v>
      </c>
      <c r="F85" s="373">
        <v>0</v>
      </c>
      <c r="G85" s="373">
        <v>0</v>
      </c>
      <c r="H85" s="373">
        <v>0</v>
      </c>
      <c r="I85" s="373">
        <v>0</v>
      </c>
      <c r="J85" s="95">
        <v>0</v>
      </c>
      <c r="K85" s="259">
        <v>1267.56</v>
      </c>
      <c r="L85" s="407">
        <v>0</v>
      </c>
      <c r="M85" s="402">
        <v>0</v>
      </c>
      <c r="N85" s="402">
        <v>0</v>
      </c>
      <c r="O85" s="243">
        <v>35658.223299999998</v>
      </c>
      <c r="Q85" s="373">
        <v>0</v>
      </c>
      <c r="R85" s="373">
        <v>0</v>
      </c>
      <c r="S85" s="373">
        <v>0</v>
      </c>
      <c r="T85" s="373">
        <v>0</v>
      </c>
      <c r="U85" s="381">
        <v>0</v>
      </c>
      <c r="W85" s="62" t="s">
        <v>9</v>
      </c>
      <c r="X85" s="62" t="s">
        <v>1</v>
      </c>
      <c r="Y85" s="62" t="s">
        <v>45</v>
      </c>
      <c r="Z85" s="62" t="s">
        <v>24</v>
      </c>
    </row>
    <row r="86" spans="1:28" ht="14.25" customHeight="1" thickTop="1" x14ac:dyDescent="0.2">
      <c r="A86" s="88" t="s">
        <v>3</v>
      </c>
      <c r="B86" s="528" t="s">
        <v>206</v>
      </c>
      <c r="C86" s="260" t="s">
        <v>6</v>
      </c>
      <c r="D86" s="261"/>
      <c r="E86" s="262">
        <v>1038934</v>
      </c>
      <c r="F86" s="263">
        <v>2567</v>
      </c>
      <c r="G86" s="395">
        <v>0</v>
      </c>
      <c r="H86" s="263">
        <v>105</v>
      </c>
      <c r="I86" s="263">
        <v>-54.025683637675598</v>
      </c>
      <c r="J86" s="263">
        <v>1615</v>
      </c>
      <c r="K86" s="264">
        <v>1043166.97431636</v>
      </c>
      <c r="L86" s="413">
        <v>0</v>
      </c>
      <c r="M86" s="413">
        <v>0</v>
      </c>
      <c r="N86" s="265">
        <v>3595505.3895</v>
      </c>
      <c r="O86" s="265">
        <v>52584988.718519904</v>
      </c>
      <c r="Q86" s="263">
        <v>63801</v>
      </c>
      <c r="R86" s="263">
        <v>66473</v>
      </c>
      <c r="S86" s="413">
        <v>0</v>
      </c>
      <c r="T86" s="266">
        <v>0</v>
      </c>
      <c r="U86" s="266">
        <v>2722860.2</v>
      </c>
      <c r="W86" s="62" t="s">
        <v>279</v>
      </c>
      <c r="X86" s="62" t="s">
        <v>2</v>
      </c>
      <c r="Y86" s="62" t="s">
        <v>6</v>
      </c>
      <c r="Z86" s="62" t="s">
        <v>279</v>
      </c>
    </row>
    <row r="87" spans="1:28" x14ac:dyDescent="0.2">
      <c r="A87" s="93"/>
      <c r="B87" s="529"/>
      <c r="C87" s="267" t="str">
        <f>$AD$8</f>
        <v>PGT (UG fee)</v>
      </c>
      <c r="D87" s="268"/>
      <c r="E87" s="251">
        <v>7319</v>
      </c>
      <c r="F87" s="392">
        <v>0</v>
      </c>
      <c r="G87" s="252">
        <v>184</v>
      </c>
      <c r="H87" s="392">
        <v>0</v>
      </c>
      <c r="I87" s="392">
        <v>0</v>
      </c>
      <c r="J87" s="252">
        <v>0</v>
      </c>
      <c r="K87" s="269">
        <v>7503</v>
      </c>
      <c r="L87" s="414">
        <v>0</v>
      </c>
      <c r="M87" s="270">
        <v>68610.350000000006</v>
      </c>
      <c r="N87" s="414">
        <v>0</v>
      </c>
      <c r="O87" s="270">
        <v>753604.9</v>
      </c>
      <c r="Q87" s="252">
        <v>4573</v>
      </c>
      <c r="R87" s="252">
        <v>4757</v>
      </c>
      <c r="S87" s="271">
        <v>16707.2</v>
      </c>
      <c r="T87" s="392">
        <v>0</v>
      </c>
      <c r="U87" s="271">
        <v>514802.69</v>
      </c>
      <c r="W87" s="62" t="s">
        <v>279</v>
      </c>
      <c r="X87" s="62" t="s">
        <v>2</v>
      </c>
      <c r="Y87" s="62" t="s">
        <v>33</v>
      </c>
      <c r="Z87" s="62" t="s">
        <v>279</v>
      </c>
    </row>
    <row r="88" spans="1:28" x14ac:dyDescent="0.2">
      <c r="A88" s="93"/>
      <c r="B88" s="529"/>
      <c r="C88" s="267" t="str">
        <f>$AD$9</f>
        <v>PGT (Masters' loan)</v>
      </c>
      <c r="D88" s="268"/>
      <c r="E88" s="251">
        <v>62090.5</v>
      </c>
      <c r="F88" s="392">
        <v>0</v>
      </c>
      <c r="G88" s="392">
        <v>0</v>
      </c>
      <c r="H88" s="392">
        <v>0</v>
      </c>
      <c r="I88" s="392">
        <v>0</v>
      </c>
      <c r="J88" s="252">
        <v>0</v>
      </c>
      <c r="K88" s="269">
        <v>62090.5</v>
      </c>
      <c r="L88" s="414">
        <v>0</v>
      </c>
      <c r="M88" s="270">
        <v>23780536.858100001</v>
      </c>
      <c r="N88" s="414">
        <v>0</v>
      </c>
      <c r="O88" s="270">
        <v>6561244.7702000001</v>
      </c>
      <c r="Q88" s="392">
        <v>0</v>
      </c>
      <c r="R88" s="392">
        <v>0</v>
      </c>
      <c r="S88" s="392">
        <v>0</v>
      </c>
      <c r="T88" s="392">
        <v>0</v>
      </c>
      <c r="U88" s="417">
        <v>0</v>
      </c>
      <c r="W88" s="62" t="s">
        <v>279</v>
      </c>
      <c r="X88" s="62" t="s">
        <v>2</v>
      </c>
      <c r="Y88" s="62" t="s">
        <v>44</v>
      </c>
      <c r="Z88" s="62" t="s">
        <v>279</v>
      </c>
    </row>
    <row r="89" spans="1:28" x14ac:dyDescent="0.2">
      <c r="A89" s="93"/>
      <c r="B89" s="530"/>
      <c r="C89" s="272" t="str">
        <f>$AD$10</f>
        <v>PGT (Other)</v>
      </c>
      <c r="D89" s="273"/>
      <c r="E89" s="255">
        <v>3782.5</v>
      </c>
      <c r="F89" s="393">
        <v>0</v>
      </c>
      <c r="G89" s="393">
        <v>0</v>
      </c>
      <c r="H89" s="393">
        <v>0</v>
      </c>
      <c r="I89" s="393">
        <v>0</v>
      </c>
      <c r="J89" s="256">
        <v>0</v>
      </c>
      <c r="K89" s="257">
        <v>3782.5</v>
      </c>
      <c r="L89" s="258">
        <v>2145744.0876000002</v>
      </c>
      <c r="M89" s="258">
        <v>735125.22340000002</v>
      </c>
      <c r="N89" s="415">
        <v>0</v>
      </c>
      <c r="O89" s="258">
        <v>341390.86499999999</v>
      </c>
      <c r="Q89" s="393">
        <v>0</v>
      </c>
      <c r="R89" s="393">
        <v>0</v>
      </c>
      <c r="S89" s="393">
        <v>0</v>
      </c>
      <c r="T89" s="393">
        <v>0</v>
      </c>
      <c r="U89" s="419">
        <v>0</v>
      </c>
      <c r="W89" s="62" t="s">
        <v>279</v>
      </c>
      <c r="X89" s="62" t="s">
        <v>2</v>
      </c>
      <c r="Y89" s="62" t="s">
        <v>45</v>
      </c>
      <c r="Z89" s="62" t="s">
        <v>279</v>
      </c>
    </row>
    <row r="90" spans="1:28" x14ac:dyDescent="0.2">
      <c r="A90" s="93"/>
      <c r="B90" s="93" t="s">
        <v>207</v>
      </c>
      <c r="C90" s="274" t="s">
        <v>6</v>
      </c>
      <c r="D90" s="275"/>
      <c r="E90" s="245">
        <v>72892.850000000006</v>
      </c>
      <c r="F90" s="246">
        <v>429.79</v>
      </c>
      <c r="G90" s="390">
        <v>0</v>
      </c>
      <c r="H90" s="246">
        <v>0.15</v>
      </c>
      <c r="I90" s="485">
        <v>0</v>
      </c>
      <c r="J90" s="246">
        <v>20</v>
      </c>
      <c r="K90" s="247">
        <v>73342.789999999994</v>
      </c>
      <c r="L90" s="408">
        <v>0</v>
      </c>
      <c r="M90" s="408">
        <v>0</v>
      </c>
      <c r="N90" s="408">
        <v>0</v>
      </c>
      <c r="O90" s="248">
        <v>1873225.2013000001</v>
      </c>
      <c r="Q90" s="246">
        <v>1057.4100000000001</v>
      </c>
      <c r="R90" s="246">
        <v>1487.35</v>
      </c>
      <c r="S90" s="390">
        <v>0</v>
      </c>
      <c r="T90" s="390">
        <v>0</v>
      </c>
      <c r="U90" s="248">
        <v>39909.889799999997</v>
      </c>
      <c r="W90" s="62" t="s">
        <v>279</v>
      </c>
      <c r="X90" s="62" t="s">
        <v>1</v>
      </c>
      <c r="Y90" s="62" t="s">
        <v>6</v>
      </c>
      <c r="Z90" s="62" t="s">
        <v>279</v>
      </c>
    </row>
    <row r="91" spans="1:28" x14ac:dyDescent="0.2">
      <c r="A91" s="93"/>
      <c r="B91" s="93"/>
      <c r="C91" s="267" t="str">
        <f>$AD$8</f>
        <v>PGT (UG fee)</v>
      </c>
      <c r="D91" s="268"/>
      <c r="E91" s="251">
        <v>686.91</v>
      </c>
      <c r="F91" s="392">
        <v>0</v>
      </c>
      <c r="G91" s="252">
        <v>42.89</v>
      </c>
      <c r="H91" s="392">
        <v>0</v>
      </c>
      <c r="I91" s="392">
        <v>0</v>
      </c>
      <c r="J91" s="252">
        <v>0</v>
      </c>
      <c r="K91" s="269">
        <v>729.8</v>
      </c>
      <c r="L91" s="414">
        <v>0</v>
      </c>
      <c r="M91" s="270">
        <v>0</v>
      </c>
      <c r="N91" s="414">
        <v>0</v>
      </c>
      <c r="O91" s="270">
        <v>28350.752700000001</v>
      </c>
      <c r="Q91" s="252">
        <v>13.21</v>
      </c>
      <c r="R91" s="252">
        <v>56.1</v>
      </c>
      <c r="S91" s="271">
        <v>0</v>
      </c>
      <c r="T91" s="392">
        <v>0</v>
      </c>
      <c r="U91" s="271">
        <v>8967.2063999999991</v>
      </c>
      <c r="W91" s="62" t="s">
        <v>279</v>
      </c>
      <c r="X91" s="62" t="s">
        <v>1</v>
      </c>
      <c r="Y91" s="62" t="s">
        <v>33</v>
      </c>
      <c r="Z91" s="62" t="s">
        <v>279</v>
      </c>
    </row>
    <row r="92" spans="1:28" x14ac:dyDescent="0.2">
      <c r="A92" s="93"/>
      <c r="B92" s="93"/>
      <c r="C92" s="267" t="str">
        <f>$AD$9</f>
        <v>PGT (Masters' loan)</v>
      </c>
      <c r="D92" s="268"/>
      <c r="E92" s="251">
        <v>21492.99</v>
      </c>
      <c r="F92" s="392">
        <v>0</v>
      </c>
      <c r="G92" s="392">
        <v>0</v>
      </c>
      <c r="H92" s="392">
        <v>0</v>
      </c>
      <c r="I92" s="392">
        <v>0</v>
      </c>
      <c r="J92" s="252">
        <v>0</v>
      </c>
      <c r="K92" s="269">
        <v>21492.99</v>
      </c>
      <c r="L92" s="414">
        <v>0</v>
      </c>
      <c r="M92" s="270">
        <v>6845485.1096999999</v>
      </c>
      <c r="N92" s="414">
        <v>0</v>
      </c>
      <c r="O92" s="270">
        <v>1910831.7908999999</v>
      </c>
      <c r="Q92" s="392">
        <v>0</v>
      </c>
      <c r="R92" s="392">
        <v>0</v>
      </c>
      <c r="S92" s="392">
        <v>0</v>
      </c>
      <c r="T92" s="392">
        <v>0</v>
      </c>
      <c r="U92" s="417">
        <v>0</v>
      </c>
      <c r="W92" s="62" t="s">
        <v>279</v>
      </c>
      <c r="X92" s="62" t="s">
        <v>1</v>
      </c>
      <c r="Y92" s="62" t="s">
        <v>44</v>
      </c>
      <c r="Z92" s="62" t="s">
        <v>279</v>
      </c>
    </row>
    <row r="93" spans="1:28" x14ac:dyDescent="0.2">
      <c r="A93" s="93"/>
      <c r="B93" s="276"/>
      <c r="C93" s="277" t="str">
        <f>$AD$10</f>
        <v>PGT (Other)</v>
      </c>
      <c r="D93" s="278"/>
      <c r="E93" s="279">
        <v>9348.17</v>
      </c>
      <c r="F93" s="394">
        <v>0</v>
      </c>
      <c r="G93" s="394">
        <v>0</v>
      </c>
      <c r="H93" s="394">
        <v>0</v>
      </c>
      <c r="I93" s="394">
        <v>0</v>
      </c>
      <c r="J93" s="280">
        <v>0</v>
      </c>
      <c r="K93" s="281">
        <v>9348.17</v>
      </c>
      <c r="L93" s="282">
        <v>5661719.7461999999</v>
      </c>
      <c r="M93" s="282">
        <v>1227852.5967999999</v>
      </c>
      <c r="N93" s="416">
        <v>0</v>
      </c>
      <c r="O93" s="282">
        <v>493927.13370000001</v>
      </c>
      <c r="Q93" s="394">
        <v>0</v>
      </c>
      <c r="R93" s="394">
        <v>0</v>
      </c>
      <c r="S93" s="394">
        <v>0</v>
      </c>
      <c r="T93" s="394">
        <v>0</v>
      </c>
      <c r="U93" s="418">
        <v>0</v>
      </c>
      <c r="W93" s="62" t="s">
        <v>279</v>
      </c>
      <c r="X93" s="62" t="s">
        <v>1</v>
      </c>
      <c r="Y93" s="62" t="s">
        <v>45</v>
      </c>
      <c r="Z93" s="62" t="s">
        <v>279</v>
      </c>
    </row>
    <row r="94" spans="1:28" ht="14.25" thickBot="1" x14ac:dyDescent="0.25">
      <c r="A94" s="283"/>
      <c r="B94" s="283"/>
      <c r="C94" s="284" t="s">
        <v>4</v>
      </c>
      <c r="D94" s="285"/>
      <c r="E94" s="286">
        <v>1216546.92</v>
      </c>
      <c r="F94" s="101">
        <v>2996.79</v>
      </c>
      <c r="G94" s="101">
        <v>226.89</v>
      </c>
      <c r="H94" s="101">
        <v>105.15</v>
      </c>
      <c r="I94" s="101">
        <v>-54.025683637675598</v>
      </c>
      <c r="J94" s="101">
        <v>1635</v>
      </c>
      <c r="K94" s="287">
        <v>1221456.72431636</v>
      </c>
      <c r="L94" s="288">
        <v>7807459</v>
      </c>
      <c r="M94" s="288">
        <v>32657608</v>
      </c>
      <c r="N94" s="288">
        <v>3595504</v>
      </c>
      <c r="O94" s="288">
        <v>64547564</v>
      </c>
      <c r="Q94" s="101">
        <v>69444.62</v>
      </c>
      <c r="R94" s="101">
        <v>72773.45</v>
      </c>
      <c r="S94" s="102">
        <v>16707</v>
      </c>
      <c r="T94" s="102">
        <v>0</v>
      </c>
      <c r="U94" s="102">
        <v>3286540</v>
      </c>
      <c r="W94" s="62" t="s">
        <v>279</v>
      </c>
      <c r="X94" s="62" t="s">
        <v>144</v>
      </c>
      <c r="Y94" s="62" t="s">
        <v>144</v>
      </c>
      <c r="Z94" s="62" t="s">
        <v>279</v>
      </c>
    </row>
    <row r="95" spans="1:28" x14ac:dyDescent="0.2">
      <c r="L95" s="289"/>
      <c r="M95" s="289"/>
      <c r="N95" s="289"/>
      <c r="O95" s="289"/>
      <c r="AB95" s="361"/>
    </row>
    <row r="96" spans="1:28" x14ac:dyDescent="0.2">
      <c r="A96" s="6" t="s">
        <v>229</v>
      </c>
      <c r="L96" s="289"/>
      <c r="M96" s="289"/>
      <c r="N96" s="289"/>
      <c r="O96" s="289"/>
      <c r="AB96" s="14"/>
    </row>
    <row r="97" spans="1:21" x14ac:dyDescent="0.2">
      <c r="A97" s="6" t="s">
        <v>230</v>
      </c>
      <c r="L97" s="289"/>
      <c r="M97" s="289"/>
      <c r="N97" s="289"/>
      <c r="O97" s="289"/>
    </row>
    <row r="99" spans="1:21" hidden="1" x14ac:dyDescent="0.2">
      <c r="E99" s="290" t="s">
        <v>42</v>
      </c>
      <c r="F99" s="290" t="s">
        <v>270</v>
      </c>
      <c r="G99" s="290" t="s">
        <v>271</v>
      </c>
      <c r="H99" s="290" t="s">
        <v>272</v>
      </c>
      <c r="I99" s="290" t="s">
        <v>35</v>
      </c>
      <c r="J99" s="290" t="s">
        <v>275</v>
      </c>
      <c r="K99" s="290" t="s">
        <v>261</v>
      </c>
      <c r="L99" s="290" t="s">
        <v>262</v>
      </c>
      <c r="M99" s="290" t="s">
        <v>263</v>
      </c>
      <c r="N99" s="290" t="s">
        <v>264</v>
      </c>
      <c r="O99" s="290" t="s">
        <v>265</v>
      </c>
      <c r="Q99" s="290" t="s">
        <v>257</v>
      </c>
      <c r="R99" s="290" t="s">
        <v>123</v>
      </c>
      <c r="S99" s="290" t="s">
        <v>266</v>
      </c>
      <c r="T99" s="290" t="s">
        <v>267</v>
      </c>
      <c r="U99" s="291" t="s">
        <v>268</v>
      </c>
    </row>
    <row r="100" spans="1:21" s="14" customFormat="1" x14ac:dyDescent="0.2">
      <c r="E100" s="38"/>
      <c r="F100" s="38"/>
      <c r="G100" s="38"/>
      <c r="H100" s="38"/>
      <c r="I100" s="38"/>
      <c r="J100" s="38"/>
      <c r="K100" s="38"/>
      <c r="L100" s="38"/>
      <c r="M100" s="38"/>
      <c r="N100" s="38"/>
      <c r="O100" s="38"/>
      <c r="P100" s="40"/>
      <c r="Q100" s="38"/>
      <c r="R100" s="38"/>
      <c r="S100" s="38"/>
      <c r="T100" s="38"/>
    </row>
  </sheetData>
  <mergeCells count="5">
    <mergeCell ref="A1:K1"/>
    <mergeCell ref="B86:B89"/>
    <mergeCell ref="B58:B59"/>
    <mergeCell ref="Q3:U3"/>
    <mergeCell ref="Q4:U4"/>
  </mergeCells>
  <phoneticPr fontId="0" type="noConversion"/>
  <conditionalFormatting sqref="E6:E94 F90 F86 F58 F42:F43 F34:F35 F26:F27 F18:F19 G20:G21 G28:G29 G36:G37 G44:G45 G59 G87 H86:I86 G91 F94:I94 H90:I90 J6:K94 H6:H7 L10:L11 L16:L17 L24:L25 L32:L33 L40:L41 M41 M39 M37 N35 M33 M31 M29 M25 M23 M21 N19 M45 M47 L48:L49 M49 M53 M55 M57 L56:L57 N51 M65 M67 M69 L68:L69 N71 N86 M87:M89 L89 L93:L94 M91:M94 N94 O6:O94 Q6:R7 U6:U7 Q12:R13 U12:U13 Q20:S21 T19 U18:U21 U26:U29 T35 U34:U37 U42:U45 U58:U59 Q87:S87 U87 U90:U91 Q18:R19 Q26:S29 Q34:S37 Q42:S45 Q58:R59 Q86:U86 Q90:S91 Q94:U94">
    <cfRule type="cellIs" dxfId="8" priority="14" operator="equal">
      <formula>0</formula>
    </cfRule>
  </conditionalFormatting>
  <conditionalFormatting sqref="F6:G17 F20:F21 F22:G25 F28:F33 H8:I11 G30:I35 F36:F41 G38:G43 F44:F57 G46:G58 F59:F85 G60:G86 F87:F89 G88:I89 G90 F91:F93 G92:I93 M6:N17 L6:L9 Q88:U89 T87 T90:T91 Q92:U93 Q60:U85 S58:T59 Q52:U57 U51 Q46:U50 T36:T45 U38:U41 T34 Q30:U33 T26:T29 Q22:U25 T20:T21 Q8:U11 S6:T7 G18:H19 G26:H27 H14:U17 H20:S25 J18:T18 J12:T13 J19:S19 H28:S98 J26:S27 H100:S124 I99:S99">
    <cfRule type="cellIs" dxfId="7" priority="13" operator="equal">
      <formula>0</formula>
    </cfRule>
  </conditionalFormatting>
  <conditionalFormatting sqref="T51">
    <cfRule type="cellIs" dxfId="6" priority="11" operator="equal">
      <formula>0</formula>
    </cfRule>
  </conditionalFormatting>
  <conditionalFormatting sqref="I6">
    <cfRule type="cellIs" dxfId="5" priority="9" operator="equal">
      <formula>0</formula>
    </cfRule>
  </conditionalFormatting>
  <conditionalFormatting sqref="H12:H13">
    <cfRule type="cellIs" dxfId="4" priority="7" operator="equal">
      <formula>0</formula>
    </cfRule>
  </conditionalFormatting>
  <conditionalFormatting sqref="I18">
    <cfRule type="cellIs" dxfId="3" priority="6" operator="equal">
      <formula>0</formula>
    </cfRule>
  </conditionalFormatting>
  <conditionalFormatting sqref="I27">
    <cfRule type="cellIs" dxfId="2" priority="4" operator="equal">
      <formula>0</formula>
    </cfRule>
  </conditionalFormatting>
  <conditionalFormatting sqref="I13">
    <cfRule type="cellIs" dxfId="1" priority="2" operator="equal">
      <formula>0</formula>
    </cfRule>
  </conditionalFormatting>
  <pageMargins left="0.70866141732283472" right="0.70866141732283472" top="0.74803149606299213" bottom="0.74803149606299213" header="0.31496062992125984" footer="0.31496062992125984"/>
  <pageSetup paperSize="9" scale="58" fitToWidth="2" fitToHeight="2" orientation="landscape" r:id="rId1"/>
  <headerFooter>
    <oddHeader>&amp;CPage &amp;P&amp;R&amp;F</oddHeader>
  </headerFooter>
  <rowBreaks count="1" manualBreakCount="1">
    <brk id="49" max="21" man="1"/>
  </rowBreaks>
  <colBreaks count="1" manualBreakCount="1">
    <brk id="15" max="9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tabColor theme="6" tint="0.39997558519241921"/>
  </sheetPr>
  <dimension ref="A1:AJ94"/>
  <sheetViews>
    <sheetView showGridLines="0" zoomScaleNormal="100" workbookViewId="0">
      <selection sqref="A1:F1"/>
    </sheetView>
  </sheetViews>
  <sheetFormatPr defaultColWidth="9.140625" defaultRowHeight="13.5" x14ac:dyDescent="0.2"/>
  <cols>
    <col min="1" max="1" width="14.7109375" style="110" customWidth="1"/>
    <col min="2" max="2" width="14.28515625" style="110" customWidth="1"/>
    <col min="3" max="3" width="12.5703125" style="110" customWidth="1"/>
    <col min="4" max="4" width="19.85546875" style="110" customWidth="1"/>
    <col min="5" max="5" width="31.140625" style="106" customWidth="1"/>
    <col min="6" max="6" width="6.85546875" style="106" customWidth="1"/>
    <col min="7" max="7" width="13.42578125" style="107" customWidth="1"/>
    <col min="8" max="8" width="25.85546875" style="108" hidden="1" customWidth="1"/>
    <col min="9" max="9" width="15.42578125" style="107" hidden="1" customWidth="1"/>
    <col min="10" max="11" width="12.140625" style="109" customWidth="1"/>
    <col min="12" max="12" width="9.140625" style="110" customWidth="1"/>
    <col min="13" max="13" width="13.7109375" style="110" customWidth="1"/>
    <col min="14" max="14" width="13.5703125" style="110" customWidth="1"/>
    <col min="15" max="16" width="9.140625" style="110" customWidth="1"/>
    <col min="17" max="17" width="9.140625" style="110"/>
    <col min="18" max="18" width="11.7109375" style="110" bestFit="1" customWidth="1"/>
    <col min="19" max="16384" width="9.140625" style="110"/>
  </cols>
  <sheetData>
    <row r="1" spans="1:15" ht="15.75" customHeight="1" x14ac:dyDescent="0.25">
      <c r="A1" s="534" t="str">
        <f>'A Summary'!K20</f>
        <v xml:space="preserve">Sector summary of all providers </v>
      </c>
      <c r="B1" s="534"/>
      <c r="C1" s="534"/>
      <c r="D1" s="534"/>
      <c r="E1" s="534"/>
      <c r="F1" s="534"/>
    </row>
    <row r="2" spans="1:15" ht="15" customHeight="1" x14ac:dyDescent="0.2">
      <c r="E2" s="14"/>
      <c r="F2" s="14"/>
    </row>
    <row r="3" spans="1:15" ht="15.75" x14ac:dyDescent="0.25">
      <c r="A3" s="111" t="s">
        <v>282</v>
      </c>
      <c r="B3" s="111"/>
      <c r="C3" s="111"/>
      <c r="D3" s="111"/>
      <c r="I3" s="110" t="s">
        <v>235</v>
      </c>
    </row>
    <row r="4" spans="1:15" ht="26.1" customHeight="1" thickBot="1" x14ac:dyDescent="0.25">
      <c r="A4" s="547" t="s">
        <v>210</v>
      </c>
      <c r="B4" s="547"/>
      <c r="C4" s="547"/>
      <c r="D4" s="547"/>
      <c r="E4" s="547"/>
      <c r="F4" s="112"/>
      <c r="G4" s="115"/>
      <c r="I4" s="422" t="s">
        <v>287</v>
      </c>
    </row>
    <row r="5" spans="1:15" ht="45" customHeight="1" x14ac:dyDescent="0.2">
      <c r="A5" s="117" t="s">
        <v>182</v>
      </c>
      <c r="B5" s="117" t="s">
        <v>183</v>
      </c>
      <c r="C5" s="118" t="s">
        <v>184</v>
      </c>
      <c r="D5" s="118" t="s">
        <v>185</v>
      </c>
      <c r="E5" s="356" t="s">
        <v>249</v>
      </c>
      <c r="F5" s="112"/>
      <c r="G5" s="115"/>
      <c r="H5" s="121" t="s">
        <v>54</v>
      </c>
      <c r="I5" s="423" t="s">
        <v>291</v>
      </c>
      <c r="J5" s="122"/>
      <c r="K5" s="123"/>
    </row>
    <row r="6" spans="1:15" ht="15" customHeight="1" x14ac:dyDescent="0.2">
      <c r="A6" s="124" t="s">
        <v>186</v>
      </c>
      <c r="B6" s="124" t="s">
        <v>187</v>
      </c>
      <c r="C6" s="427" t="s">
        <v>188</v>
      </c>
      <c r="D6" s="427">
        <v>1</v>
      </c>
      <c r="E6" s="125">
        <v>131991</v>
      </c>
      <c r="F6" s="126"/>
      <c r="G6" s="115"/>
      <c r="H6" s="128" t="s">
        <v>148</v>
      </c>
      <c r="I6" s="115"/>
      <c r="J6" s="110"/>
      <c r="K6" s="123"/>
      <c r="L6" s="129"/>
      <c r="M6" s="129"/>
    </row>
    <row r="7" spans="1:15" ht="15" customHeight="1" x14ac:dyDescent="0.2">
      <c r="A7" s="130"/>
      <c r="B7" s="131"/>
      <c r="C7" s="429" t="s">
        <v>189</v>
      </c>
      <c r="D7" s="429">
        <v>2</v>
      </c>
      <c r="E7" s="489">
        <v>174968</v>
      </c>
      <c r="F7" s="126"/>
      <c r="G7" s="115"/>
      <c r="H7" s="128" t="s">
        <v>149</v>
      </c>
      <c r="I7" s="115"/>
      <c r="J7" s="110"/>
      <c r="K7" s="123"/>
      <c r="L7" s="129"/>
      <c r="M7" s="129"/>
    </row>
    <row r="8" spans="1:15" ht="15" customHeight="1" x14ac:dyDescent="0.2">
      <c r="A8" s="130"/>
      <c r="B8" s="130" t="s">
        <v>190</v>
      </c>
      <c r="C8" s="428" t="s">
        <v>188</v>
      </c>
      <c r="D8" s="428">
        <v>1.5</v>
      </c>
      <c r="E8" s="487">
        <v>59133</v>
      </c>
      <c r="F8" s="126"/>
      <c r="G8" s="115"/>
      <c r="H8" s="128" t="s">
        <v>150</v>
      </c>
      <c r="I8" s="115"/>
      <c r="K8" s="123"/>
      <c r="L8" s="129"/>
      <c r="M8" s="129"/>
    </row>
    <row r="9" spans="1:15" ht="15" customHeight="1" x14ac:dyDescent="0.2">
      <c r="A9" s="132"/>
      <c r="B9" s="132"/>
      <c r="C9" s="430" t="s">
        <v>189</v>
      </c>
      <c r="D9" s="430">
        <v>2.5</v>
      </c>
      <c r="E9" s="488">
        <v>40328</v>
      </c>
      <c r="F9" s="126"/>
      <c r="G9" s="115"/>
      <c r="H9" s="128" t="s">
        <v>151</v>
      </c>
      <c r="I9" s="115"/>
      <c r="K9" s="123"/>
      <c r="L9" s="129"/>
      <c r="M9" s="129"/>
    </row>
    <row r="10" spans="1:15" ht="15" customHeight="1" x14ac:dyDescent="0.2">
      <c r="A10" s="130" t="s">
        <v>191</v>
      </c>
      <c r="B10" s="130" t="s">
        <v>187</v>
      </c>
      <c r="C10" s="428" t="s">
        <v>188</v>
      </c>
      <c r="D10" s="428">
        <v>1.5</v>
      </c>
      <c r="E10" s="487">
        <v>3102</v>
      </c>
      <c r="F10" s="126"/>
      <c r="G10" s="115"/>
      <c r="H10" s="128" t="s">
        <v>152</v>
      </c>
      <c r="I10" s="115"/>
      <c r="J10" s="110"/>
      <c r="K10" s="123"/>
      <c r="L10" s="129"/>
      <c r="M10" s="129"/>
    </row>
    <row r="11" spans="1:15" ht="15" customHeight="1" x14ac:dyDescent="0.2">
      <c r="A11" s="130"/>
      <c r="B11" s="131"/>
      <c r="C11" s="429" t="s">
        <v>189</v>
      </c>
      <c r="D11" s="429">
        <v>3</v>
      </c>
      <c r="E11" s="489">
        <v>13563</v>
      </c>
      <c r="F11" s="126"/>
      <c r="G11" s="115"/>
      <c r="H11" s="128" t="s">
        <v>153</v>
      </c>
      <c r="I11" s="115"/>
      <c r="J11" s="110"/>
      <c r="K11" s="123"/>
      <c r="L11" s="129"/>
      <c r="M11" s="129"/>
    </row>
    <row r="12" spans="1:15" ht="15" customHeight="1" x14ac:dyDescent="0.2">
      <c r="A12" s="130"/>
      <c r="B12" s="130" t="s">
        <v>190</v>
      </c>
      <c r="C12" s="428" t="s">
        <v>188</v>
      </c>
      <c r="D12" s="428">
        <v>1.5</v>
      </c>
      <c r="E12" s="487">
        <v>2131</v>
      </c>
      <c r="F12" s="126"/>
      <c r="G12" s="115"/>
      <c r="H12" s="128" t="s">
        <v>154</v>
      </c>
      <c r="I12" s="115"/>
      <c r="J12" s="110"/>
      <c r="K12" s="123"/>
      <c r="L12" s="129"/>
      <c r="M12" s="129"/>
    </row>
    <row r="13" spans="1:15" ht="15" customHeight="1" x14ac:dyDescent="0.2">
      <c r="A13" s="132"/>
      <c r="B13" s="430"/>
      <c r="C13" s="430" t="s">
        <v>189</v>
      </c>
      <c r="D13" s="430">
        <v>2.5</v>
      </c>
      <c r="E13" s="488">
        <v>11721</v>
      </c>
      <c r="F13" s="126"/>
      <c r="G13" s="115"/>
      <c r="H13" s="128" t="s">
        <v>155</v>
      </c>
      <c r="I13" s="115"/>
      <c r="J13" s="110"/>
      <c r="K13" s="123"/>
      <c r="L13" s="129"/>
      <c r="M13" s="129"/>
      <c r="N13" s="123"/>
      <c r="O13" s="123"/>
    </row>
    <row r="14" spans="1:15" ht="15" customHeight="1" x14ac:dyDescent="0.2">
      <c r="A14" s="130"/>
      <c r="B14" s="428"/>
      <c r="C14" s="428"/>
      <c r="D14" s="428"/>
      <c r="E14" s="432"/>
      <c r="F14" s="126"/>
      <c r="G14" s="115"/>
      <c r="H14" s="133"/>
      <c r="I14" s="115"/>
      <c r="J14" s="110"/>
      <c r="K14" s="123"/>
      <c r="L14" s="129"/>
      <c r="M14" s="129"/>
      <c r="N14" s="123"/>
      <c r="O14" s="123"/>
    </row>
    <row r="15" spans="1:15" s="123" customFormat="1" ht="15" customHeight="1" x14ac:dyDescent="0.2">
      <c r="A15" s="554" t="s">
        <v>98</v>
      </c>
      <c r="B15" s="554"/>
      <c r="C15" s="554"/>
      <c r="D15" s="554"/>
      <c r="E15" s="486">
        <v>749287.5</v>
      </c>
      <c r="F15" s="134"/>
      <c r="G15" s="114"/>
      <c r="H15" s="128" t="s">
        <v>69</v>
      </c>
      <c r="I15" s="114"/>
      <c r="N15" s="110"/>
      <c r="O15" s="110"/>
    </row>
    <row r="16" spans="1:15" ht="15" customHeight="1" x14ac:dyDescent="0.2">
      <c r="A16" s="539" t="s">
        <v>192</v>
      </c>
      <c r="B16" s="539"/>
      <c r="C16" s="539"/>
      <c r="D16" s="539"/>
      <c r="E16" s="487">
        <v>951048</v>
      </c>
      <c r="F16" s="126"/>
      <c r="G16" s="115"/>
      <c r="H16" s="128" t="s">
        <v>70</v>
      </c>
      <c r="I16" s="115"/>
      <c r="J16" s="110"/>
      <c r="K16" s="123"/>
    </row>
    <row r="17" spans="1:13" ht="15" customHeight="1" x14ac:dyDescent="0.2">
      <c r="A17" s="555" t="s">
        <v>204</v>
      </c>
      <c r="B17" s="555"/>
      <c r="C17" s="555"/>
      <c r="D17" s="555"/>
      <c r="E17" s="135">
        <v>0.78785455623690903</v>
      </c>
      <c r="F17" s="126"/>
      <c r="G17" s="137"/>
      <c r="H17" s="138" t="s">
        <v>166</v>
      </c>
      <c r="I17" s="137"/>
      <c r="J17" s="110"/>
      <c r="K17" s="123"/>
    </row>
    <row r="18" spans="1:13" ht="15" customHeight="1" x14ac:dyDescent="0.2">
      <c r="A18" s="556" t="s">
        <v>243</v>
      </c>
      <c r="B18" s="556"/>
      <c r="C18" s="556"/>
      <c r="D18" s="556"/>
      <c r="E18" s="140">
        <v>1043166.97431636</v>
      </c>
      <c r="F18" s="139"/>
      <c r="G18" s="115"/>
      <c r="H18" s="128" t="s">
        <v>71</v>
      </c>
      <c r="I18" s="115"/>
      <c r="J18" s="110"/>
      <c r="K18" s="123"/>
    </row>
    <row r="19" spans="1:13" ht="15" customHeight="1" x14ac:dyDescent="0.2">
      <c r="A19" s="542" t="s">
        <v>15</v>
      </c>
      <c r="B19" s="542"/>
      <c r="C19" s="542"/>
      <c r="D19" s="542"/>
      <c r="E19" s="140" t="s">
        <v>295</v>
      </c>
      <c r="F19" s="126"/>
      <c r="G19" s="115"/>
      <c r="H19" s="133"/>
      <c r="I19" s="115"/>
      <c r="J19" s="110"/>
      <c r="K19" s="123"/>
      <c r="L19" s="129"/>
      <c r="M19" s="129"/>
    </row>
    <row r="20" spans="1:13" ht="15" customHeight="1" x14ac:dyDescent="0.2">
      <c r="A20" s="540" t="s">
        <v>18</v>
      </c>
      <c r="B20" s="540"/>
      <c r="C20" s="540"/>
      <c r="D20" s="540"/>
      <c r="E20" s="135">
        <v>843680.65476108098</v>
      </c>
      <c r="F20" s="126"/>
      <c r="G20" s="115"/>
      <c r="H20" s="128" t="s">
        <v>68</v>
      </c>
      <c r="I20" s="115"/>
      <c r="J20" s="110"/>
      <c r="K20" s="123"/>
    </row>
    <row r="21" spans="1:13" ht="15" customHeight="1" x14ac:dyDescent="0.2">
      <c r="A21" s="544" t="s">
        <v>19</v>
      </c>
      <c r="B21" s="544"/>
      <c r="C21" s="544"/>
      <c r="D21" s="544"/>
      <c r="E21" s="142">
        <v>155.40708000000001</v>
      </c>
      <c r="F21" s="126"/>
      <c r="G21" s="115"/>
      <c r="H21" s="128" t="s">
        <v>72</v>
      </c>
      <c r="I21" s="115"/>
      <c r="J21" s="110"/>
      <c r="K21" s="123"/>
      <c r="L21" s="123"/>
      <c r="M21" s="123"/>
    </row>
    <row r="22" spans="1:13" ht="15" customHeight="1" x14ac:dyDescent="0.2">
      <c r="A22" s="545" t="s">
        <v>49</v>
      </c>
      <c r="B22" s="545"/>
      <c r="C22" s="545"/>
      <c r="D22" s="545"/>
      <c r="E22" s="431">
        <v>131113943</v>
      </c>
      <c r="F22" s="126"/>
      <c r="G22" s="115"/>
      <c r="H22" s="128" t="s">
        <v>171</v>
      </c>
      <c r="I22" s="115"/>
      <c r="K22" s="123"/>
      <c r="L22" s="123"/>
      <c r="M22" s="123"/>
    </row>
    <row r="23" spans="1:13" ht="15" customHeight="1" thickBot="1" x14ac:dyDescent="0.25">
      <c r="A23" s="546" t="s">
        <v>198</v>
      </c>
      <c r="B23" s="546"/>
      <c r="C23" s="546"/>
      <c r="D23" s="546"/>
      <c r="E23" s="144">
        <v>10407673</v>
      </c>
      <c r="F23" s="126"/>
      <c r="G23" s="115"/>
      <c r="H23" s="128" t="s">
        <v>172</v>
      </c>
      <c r="I23" s="115"/>
      <c r="K23" s="123"/>
      <c r="L23" s="123"/>
      <c r="M23" s="123"/>
    </row>
    <row r="24" spans="1:13" ht="15" customHeight="1" x14ac:dyDescent="0.2">
      <c r="A24" s="145"/>
      <c r="B24" s="145"/>
      <c r="C24" s="145"/>
      <c r="D24" s="145"/>
      <c r="E24" s="146"/>
      <c r="F24" s="112"/>
      <c r="G24" s="115"/>
      <c r="H24" s="133"/>
      <c r="I24" s="115"/>
      <c r="J24" s="110"/>
      <c r="K24" s="123"/>
      <c r="L24" s="123"/>
      <c r="M24" s="123"/>
    </row>
    <row r="25" spans="1:13" ht="15" customHeight="1" x14ac:dyDescent="0.2">
      <c r="A25" s="147"/>
      <c r="B25" s="147"/>
      <c r="C25" s="147"/>
      <c r="D25" s="147"/>
      <c r="E25" s="143"/>
      <c r="F25" s="112"/>
      <c r="G25" s="115"/>
      <c r="H25" s="133"/>
      <c r="I25" s="115"/>
      <c r="J25" s="110"/>
      <c r="K25" s="123"/>
    </row>
    <row r="26" spans="1:13" ht="15" customHeight="1" x14ac:dyDescent="0.2">
      <c r="A26" s="113"/>
      <c r="B26" s="113"/>
      <c r="C26" s="113"/>
      <c r="D26" s="113"/>
      <c r="E26" s="143"/>
      <c r="F26" s="112"/>
      <c r="G26" s="115"/>
      <c r="H26" s="148"/>
      <c r="I26" s="115"/>
      <c r="J26" s="110"/>
      <c r="K26" s="123"/>
    </row>
    <row r="27" spans="1:13" ht="14.25" thickBot="1" x14ac:dyDescent="0.25">
      <c r="A27" s="538" t="s">
        <v>211</v>
      </c>
      <c r="B27" s="538"/>
      <c r="C27" s="538"/>
      <c r="D27" s="538"/>
      <c r="E27" s="538"/>
      <c r="F27" s="112"/>
      <c r="G27" s="115"/>
      <c r="H27" s="116"/>
      <c r="I27" s="115"/>
      <c r="J27" s="110"/>
      <c r="K27" s="123"/>
    </row>
    <row r="28" spans="1:13" ht="44.25" customHeight="1" x14ac:dyDescent="0.2">
      <c r="A28" s="117" t="s">
        <v>182</v>
      </c>
      <c r="B28" s="117" t="s">
        <v>183</v>
      </c>
      <c r="C28" s="118" t="s">
        <v>184</v>
      </c>
      <c r="D28" s="118" t="s">
        <v>193</v>
      </c>
      <c r="E28" s="119" t="s">
        <v>249</v>
      </c>
      <c r="F28" s="112"/>
      <c r="G28" s="115"/>
      <c r="H28" s="116"/>
      <c r="I28" s="115"/>
      <c r="J28" s="110"/>
      <c r="K28" s="123"/>
    </row>
    <row r="29" spans="1:13" ht="15" customHeight="1" x14ac:dyDescent="0.2">
      <c r="A29" s="124" t="s">
        <v>186</v>
      </c>
      <c r="B29" s="124" t="s">
        <v>187</v>
      </c>
      <c r="C29" s="427" t="s">
        <v>188</v>
      </c>
      <c r="D29" s="427" t="s">
        <v>194</v>
      </c>
      <c r="E29" s="487">
        <v>37214</v>
      </c>
      <c r="F29" s="126"/>
      <c r="G29" s="115"/>
      <c r="H29" s="128" t="s">
        <v>158</v>
      </c>
      <c r="I29" s="115"/>
      <c r="J29" s="110"/>
      <c r="K29" s="123"/>
    </row>
    <row r="30" spans="1:13" ht="15" customHeight="1" x14ac:dyDescent="0.2">
      <c r="A30" s="130"/>
      <c r="B30" s="131"/>
      <c r="C30" s="429" t="s">
        <v>189</v>
      </c>
      <c r="D30" s="429" t="s">
        <v>194</v>
      </c>
      <c r="E30" s="489">
        <v>63028</v>
      </c>
      <c r="F30" s="126"/>
      <c r="G30" s="115"/>
      <c r="H30" s="128" t="s">
        <v>159</v>
      </c>
      <c r="I30" s="115"/>
      <c r="J30" s="110"/>
      <c r="K30" s="123"/>
    </row>
    <row r="31" spans="1:13" ht="15" customHeight="1" x14ac:dyDescent="0.2">
      <c r="A31" s="130"/>
      <c r="B31" s="130" t="s">
        <v>190</v>
      </c>
      <c r="C31" s="428" t="s">
        <v>188</v>
      </c>
      <c r="D31" s="428" t="s">
        <v>194</v>
      </c>
      <c r="E31" s="487">
        <v>25045</v>
      </c>
      <c r="F31" s="126"/>
      <c r="G31" s="115"/>
      <c r="H31" s="128" t="s">
        <v>160</v>
      </c>
      <c r="I31" s="115"/>
      <c r="J31" s="110"/>
      <c r="K31" s="123"/>
    </row>
    <row r="32" spans="1:13" ht="15" customHeight="1" x14ac:dyDescent="0.2">
      <c r="A32" s="132"/>
      <c r="B32" s="132"/>
      <c r="C32" s="430" t="s">
        <v>189</v>
      </c>
      <c r="D32" s="430" t="s">
        <v>194</v>
      </c>
      <c r="E32" s="488">
        <v>16903</v>
      </c>
      <c r="F32" s="126"/>
      <c r="G32" s="115"/>
      <c r="H32" s="128" t="s">
        <v>161</v>
      </c>
      <c r="I32" s="115"/>
      <c r="J32" s="110"/>
      <c r="K32" s="123"/>
    </row>
    <row r="33" spans="1:16" ht="15" customHeight="1" x14ac:dyDescent="0.2">
      <c r="A33" s="130" t="s">
        <v>191</v>
      </c>
      <c r="B33" s="130" t="s">
        <v>187</v>
      </c>
      <c r="C33" s="428" t="s">
        <v>188</v>
      </c>
      <c r="D33" s="428" t="s">
        <v>194</v>
      </c>
      <c r="E33" s="487">
        <v>1067</v>
      </c>
      <c r="F33" s="126"/>
      <c r="G33" s="115"/>
      <c r="H33" s="128" t="s">
        <v>162</v>
      </c>
      <c r="I33" s="115"/>
      <c r="J33" s="110"/>
      <c r="K33" s="123"/>
    </row>
    <row r="34" spans="1:16" ht="15" customHeight="1" x14ac:dyDescent="0.2">
      <c r="A34" s="130"/>
      <c r="B34" s="131"/>
      <c r="C34" s="429" t="s">
        <v>189</v>
      </c>
      <c r="D34" s="429" t="s">
        <v>194</v>
      </c>
      <c r="E34" s="489">
        <v>6052</v>
      </c>
      <c r="F34" s="126"/>
      <c r="G34" s="115"/>
      <c r="H34" s="128" t="s">
        <v>163</v>
      </c>
      <c r="I34" s="115"/>
      <c r="J34" s="110"/>
      <c r="K34" s="123"/>
    </row>
    <row r="35" spans="1:16" ht="15" customHeight="1" x14ac:dyDescent="0.2">
      <c r="A35" s="130"/>
      <c r="B35" s="130" t="s">
        <v>190</v>
      </c>
      <c r="C35" s="428" t="s">
        <v>188</v>
      </c>
      <c r="D35" s="428" t="s">
        <v>194</v>
      </c>
      <c r="E35" s="487">
        <v>1075</v>
      </c>
      <c r="F35" s="126"/>
      <c r="G35" s="115"/>
      <c r="H35" s="128" t="s">
        <v>164</v>
      </c>
      <c r="I35" s="115"/>
      <c r="J35" s="110"/>
      <c r="K35" s="123"/>
    </row>
    <row r="36" spans="1:16" ht="15" customHeight="1" x14ac:dyDescent="0.2">
      <c r="A36" s="132"/>
      <c r="B36" s="430"/>
      <c r="C36" s="430" t="s">
        <v>189</v>
      </c>
      <c r="D36" s="430" t="s">
        <v>194</v>
      </c>
      <c r="E36" s="488">
        <v>5880</v>
      </c>
      <c r="F36" s="126"/>
      <c r="G36" s="115"/>
      <c r="H36" s="128" t="s">
        <v>165</v>
      </c>
      <c r="I36" s="115"/>
      <c r="J36" s="110"/>
      <c r="K36" s="123"/>
    </row>
    <row r="37" spans="1:16" ht="15" customHeight="1" x14ac:dyDescent="0.2">
      <c r="A37" s="130"/>
      <c r="B37" s="428"/>
      <c r="C37" s="428"/>
      <c r="D37" s="428"/>
      <c r="E37" s="432"/>
      <c r="F37" s="126"/>
      <c r="G37" s="115"/>
      <c r="H37" s="133"/>
      <c r="I37" s="115"/>
      <c r="J37" s="110"/>
      <c r="K37" s="123"/>
    </row>
    <row r="38" spans="1:16" ht="15" customHeight="1" x14ac:dyDescent="0.2">
      <c r="A38" s="550" t="s">
        <v>236</v>
      </c>
      <c r="B38" s="550"/>
      <c r="C38" s="550"/>
      <c r="D38" s="550"/>
      <c r="E38" s="125">
        <v>156264</v>
      </c>
      <c r="F38" s="126"/>
      <c r="G38" s="115"/>
      <c r="H38" s="128" t="s">
        <v>73</v>
      </c>
      <c r="I38" s="115"/>
      <c r="J38" s="110"/>
      <c r="K38" s="123"/>
    </row>
    <row r="39" spans="1:16" ht="15" customHeight="1" x14ac:dyDescent="0.2">
      <c r="A39" s="539" t="s">
        <v>192</v>
      </c>
      <c r="B39" s="539"/>
      <c r="C39" s="539"/>
      <c r="D39" s="539"/>
      <c r="E39" s="487">
        <v>951048</v>
      </c>
      <c r="F39" s="126"/>
      <c r="G39" s="115"/>
      <c r="H39" s="128" t="s">
        <v>74</v>
      </c>
      <c r="I39" s="115"/>
      <c r="J39" s="110"/>
      <c r="K39" s="123"/>
    </row>
    <row r="40" spans="1:16" ht="15" customHeight="1" x14ac:dyDescent="0.2">
      <c r="A40" s="539" t="s">
        <v>205</v>
      </c>
      <c r="B40" s="539"/>
      <c r="C40" s="539"/>
      <c r="D40" s="539"/>
      <c r="E40" s="141">
        <v>0.16430716430716399</v>
      </c>
      <c r="F40" s="149"/>
      <c r="G40" s="115"/>
      <c r="H40" s="128" t="s">
        <v>167</v>
      </c>
      <c r="I40" s="115"/>
      <c r="J40" s="110"/>
      <c r="K40" s="123"/>
    </row>
    <row r="41" spans="1:16" s="123" customFormat="1" ht="15" customHeight="1" x14ac:dyDescent="0.2">
      <c r="A41" s="540" t="s">
        <v>99</v>
      </c>
      <c r="B41" s="540"/>
      <c r="C41" s="540"/>
      <c r="D41" s="540"/>
      <c r="E41" s="135">
        <v>0.45942686383862902</v>
      </c>
      <c r="F41" s="149"/>
      <c r="G41" s="137"/>
      <c r="H41" s="128" t="s">
        <v>168</v>
      </c>
      <c r="I41" s="114"/>
      <c r="N41" s="110"/>
      <c r="O41" s="110"/>
    </row>
    <row r="42" spans="1:16" x14ac:dyDescent="0.2">
      <c r="A42" s="541" t="s">
        <v>243</v>
      </c>
      <c r="B42" s="541"/>
      <c r="C42" s="541"/>
      <c r="D42" s="541"/>
      <c r="E42" s="141">
        <v>1043166.97431636</v>
      </c>
      <c r="F42" s="139"/>
      <c r="G42" s="115"/>
      <c r="H42" s="128" t="s">
        <v>71</v>
      </c>
      <c r="I42" s="115"/>
      <c r="J42" s="110"/>
      <c r="K42" s="123"/>
    </row>
    <row r="43" spans="1:16" ht="15" customHeight="1" x14ac:dyDescent="0.2">
      <c r="A43" s="542" t="s">
        <v>15</v>
      </c>
      <c r="B43" s="542"/>
      <c r="C43" s="542"/>
      <c r="D43" s="542"/>
      <c r="E43" s="141" t="s">
        <v>295</v>
      </c>
      <c r="F43" s="149"/>
      <c r="G43" s="115"/>
      <c r="H43" s="133"/>
      <c r="I43" s="115"/>
      <c r="J43" s="110"/>
      <c r="K43" s="123"/>
      <c r="L43" s="123"/>
      <c r="M43" s="123"/>
      <c r="N43" s="123"/>
      <c r="O43" s="123"/>
      <c r="P43" s="123"/>
    </row>
    <row r="44" spans="1:16" ht="15" customHeight="1" x14ac:dyDescent="0.2">
      <c r="A44" s="540" t="s">
        <v>18</v>
      </c>
      <c r="B44" s="540"/>
      <c r="C44" s="540"/>
      <c r="D44" s="540"/>
      <c r="E44" s="135">
        <v>109340.065844677</v>
      </c>
      <c r="F44" s="149"/>
      <c r="G44" s="115"/>
      <c r="H44" s="128" t="s">
        <v>75</v>
      </c>
      <c r="I44" s="115"/>
      <c r="J44" s="110"/>
      <c r="K44" s="123"/>
      <c r="L44" s="123"/>
      <c r="M44" s="123"/>
      <c r="N44" s="123"/>
      <c r="O44" s="123"/>
      <c r="P44" s="123"/>
    </row>
    <row r="45" spans="1:16" ht="15" customHeight="1" x14ac:dyDescent="0.2">
      <c r="A45" s="543" t="s">
        <v>19</v>
      </c>
      <c r="B45" s="543"/>
      <c r="C45" s="543"/>
      <c r="D45" s="543"/>
      <c r="E45" s="142">
        <v>174.04909000000001</v>
      </c>
      <c r="F45" s="149"/>
      <c r="G45" s="115"/>
      <c r="H45" s="128" t="s">
        <v>76</v>
      </c>
      <c r="I45" s="115"/>
      <c r="J45" s="110"/>
      <c r="K45" s="123"/>
      <c r="L45" s="123"/>
      <c r="M45" s="123"/>
      <c r="N45" s="123"/>
      <c r="O45" s="123"/>
      <c r="P45" s="123"/>
    </row>
    <row r="46" spans="1:16" ht="15" customHeight="1" x14ac:dyDescent="0.2">
      <c r="A46" s="545" t="s">
        <v>50</v>
      </c>
      <c r="B46" s="545"/>
      <c r="C46" s="545"/>
      <c r="D46" s="545"/>
      <c r="E46" s="431">
        <v>19030526</v>
      </c>
      <c r="F46" s="126"/>
      <c r="G46" s="115"/>
      <c r="H46" s="128" t="s">
        <v>173</v>
      </c>
      <c r="I46" s="115"/>
      <c r="K46" s="123"/>
      <c r="L46" s="123"/>
      <c r="M46" s="123"/>
      <c r="N46" s="123"/>
      <c r="O46" s="123"/>
      <c r="P46" s="123"/>
    </row>
    <row r="47" spans="1:16" ht="15" customHeight="1" thickBot="1" x14ac:dyDescent="0.25">
      <c r="A47" s="546" t="s">
        <v>198</v>
      </c>
      <c r="B47" s="546"/>
      <c r="C47" s="546"/>
      <c r="D47" s="546"/>
      <c r="E47" s="144">
        <v>1760139</v>
      </c>
      <c r="F47" s="126"/>
      <c r="G47" s="115"/>
      <c r="H47" s="128" t="s">
        <v>174</v>
      </c>
      <c r="I47" s="115"/>
      <c r="K47" s="123"/>
      <c r="L47" s="123"/>
      <c r="M47" s="123"/>
      <c r="N47" s="123"/>
      <c r="O47" s="123"/>
      <c r="P47" s="123"/>
    </row>
    <row r="48" spans="1:16" ht="15" customHeight="1" x14ac:dyDescent="0.2">
      <c r="A48" s="150"/>
      <c r="B48" s="150"/>
      <c r="C48" s="150"/>
      <c r="D48" s="150"/>
      <c r="E48" s="151"/>
      <c r="F48" s="112"/>
      <c r="G48" s="115"/>
      <c r="H48" s="116"/>
      <c r="I48" s="115"/>
      <c r="L48" s="109"/>
      <c r="M48" s="123"/>
      <c r="N48" s="123"/>
      <c r="O48" s="123"/>
      <c r="P48" s="123"/>
    </row>
    <row r="49" spans="1:16" ht="15" customHeight="1" x14ac:dyDescent="0.2">
      <c r="A49" s="152"/>
      <c r="B49" s="152"/>
      <c r="C49" s="152"/>
      <c r="D49" s="152"/>
      <c r="E49" s="136"/>
      <c r="F49" s="112"/>
      <c r="G49" s="115"/>
      <c r="H49" s="116"/>
      <c r="I49" s="115"/>
      <c r="L49" s="109"/>
      <c r="M49" s="123"/>
      <c r="N49" s="123"/>
      <c r="O49" s="123"/>
      <c r="P49" s="123"/>
    </row>
    <row r="50" spans="1:16" ht="15" customHeight="1" x14ac:dyDescent="0.2">
      <c r="A50" s="152"/>
      <c r="B50" s="152"/>
      <c r="C50" s="152"/>
      <c r="D50" s="152"/>
      <c r="E50" s="136"/>
      <c r="F50" s="112"/>
      <c r="G50" s="115"/>
      <c r="H50" s="116"/>
      <c r="I50" s="115"/>
      <c r="L50" s="109"/>
      <c r="M50" s="123"/>
      <c r="N50" s="123"/>
      <c r="O50" s="123"/>
      <c r="P50" s="123"/>
    </row>
    <row r="51" spans="1:16" ht="15" customHeight="1" thickBot="1" x14ac:dyDescent="0.25">
      <c r="A51" s="547" t="s">
        <v>212</v>
      </c>
      <c r="B51" s="547"/>
      <c r="C51" s="547"/>
      <c r="D51" s="547"/>
      <c r="E51" s="547"/>
      <c r="F51" s="112"/>
      <c r="G51" s="115"/>
      <c r="H51" s="116"/>
      <c r="I51" s="115"/>
      <c r="L51" s="109"/>
      <c r="M51" s="123"/>
      <c r="N51" s="123"/>
      <c r="O51" s="123"/>
      <c r="P51" s="123"/>
    </row>
    <row r="52" spans="1:16" ht="15" customHeight="1" x14ac:dyDescent="0.2">
      <c r="A52" s="548" t="s">
        <v>244</v>
      </c>
      <c r="B52" s="548"/>
      <c r="C52" s="548"/>
      <c r="D52" s="548"/>
      <c r="E52" s="153">
        <v>73342.790000000095</v>
      </c>
      <c r="F52" s="112"/>
      <c r="G52" s="115"/>
      <c r="H52" s="128" t="s">
        <v>156</v>
      </c>
      <c r="I52" s="115"/>
      <c r="K52" s="123"/>
      <c r="L52" s="123"/>
      <c r="M52" s="123"/>
      <c r="N52" s="123"/>
      <c r="O52" s="123"/>
      <c r="P52" s="123"/>
    </row>
    <row r="53" spans="1:16" ht="15" customHeight="1" x14ac:dyDescent="0.2">
      <c r="A53" s="541" t="s">
        <v>15</v>
      </c>
      <c r="B53" s="541"/>
      <c r="C53" s="541"/>
      <c r="D53" s="541"/>
      <c r="E53" s="141" t="s">
        <v>295</v>
      </c>
      <c r="F53" s="126"/>
      <c r="G53" s="115"/>
      <c r="H53" s="133"/>
      <c r="I53" s="115"/>
      <c r="K53" s="123"/>
      <c r="L53" s="123"/>
      <c r="M53" s="123"/>
      <c r="N53" s="123"/>
      <c r="O53" s="123"/>
      <c r="P53" s="123"/>
    </row>
    <row r="54" spans="1:16" ht="15" customHeight="1" x14ac:dyDescent="0.2">
      <c r="A54" s="549" t="s">
        <v>19</v>
      </c>
      <c r="B54" s="549"/>
      <c r="C54" s="549"/>
      <c r="D54" s="549"/>
      <c r="E54" s="142">
        <v>895.50877000000003</v>
      </c>
      <c r="F54" s="126"/>
      <c r="G54" s="115"/>
      <c r="H54" s="128" t="s">
        <v>157</v>
      </c>
      <c r="I54" s="115"/>
      <c r="K54" s="123"/>
      <c r="L54" s="123"/>
      <c r="M54" s="123"/>
      <c r="N54" s="123"/>
      <c r="O54" s="123"/>
      <c r="P54" s="123"/>
    </row>
    <row r="55" spans="1:16" ht="15" customHeight="1" x14ac:dyDescent="0.2">
      <c r="A55" s="545" t="s">
        <v>20</v>
      </c>
      <c r="B55" s="545"/>
      <c r="C55" s="545"/>
      <c r="D55" s="545"/>
      <c r="E55" s="154">
        <v>66312083</v>
      </c>
      <c r="F55" s="112"/>
      <c r="G55" s="115"/>
      <c r="H55" s="128" t="s">
        <v>83</v>
      </c>
      <c r="I55" s="115"/>
      <c r="K55" s="123"/>
      <c r="L55" s="123"/>
      <c r="M55" s="123"/>
      <c r="N55" s="123"/>
      <c r="O55" s="123"/>
      <c r="P55" s="123"/>
    </row>
    <row r="56" spans="1:16" ht="15" customHeight="1" thickBot="1" x14ac:dyDescent="0.25">
      <c r="A56" s="546" t="s">
        <v>198</v>
      </c>
      <c r="B56" s="546"/>
      <c r="C56" s="546"/>
      <c r="D56" s="546"/>
      <c r="E56" s="155">
        <v>1343763</v>
      </c>
      <c r="F56" s="112"/>
      <c r="G56" s="115"/>
      <c r="H56" s="128" t="s">
        <v>175</v>
      </c>
      <c r="I56" s="115"/>
      <c r="K56" s="123"/>
      <c r="L56" s="123"/>
      <c r="M56" s="123"/>
      <c r="N56" s="123"/>
      <c r="O56" s="123"/>
      <c r="P56" s="123"/>
    </row>
    <row r="57" spans="1:16" ht="15" customHeight="1" x14ac:dyDescent="0.2">
      <c r="A57" s="156"/>
      <c r="B57" s="156"/>
      <c r="C57" s="156"/>
      <c r="D57" s="156"/>
      <c r="E57" s="146"/>
      <c r="F57" s="112"/>
      <c r="G57" s="115"/>
      <c r="H57" s="116"/>
      <c r="I57" s="115"/>
      <c r="J57" s="110"/>
      <c r="K57" s="123"/>
      <c r="L57" s="357"/>
      <c r="M57" s="123"/>
      <c r="N57" s="123"/>
      <c r="O57" s="123"/>
      <c r="P57" s="123"/>
    </row>
    <row r="58" spans="1:16" ht="15" customHeight="1" x14ac:dyDescent="0.2">
      <c r="A58" s="113"/>
      <c r="B58" s="113"/>
      <c r="C58" s="113"/>
      <c r="D58" s="113"/>
      <c r="E58" s="143"/>
      <c r="F58" s="112"/>
      <c r="G58" s="115"/>
      <c r="H58" s="116"/>
      <c r="I58" s="115"/>
      <c r="J58" s="110"/>
      <c r="K58" s="123"/>
      <c r="L58" s="357"/>
      <c r="M58" s="123"/>
      <c r="N58" s="123"/>
      <c r="O58" s="123"/>
      <c r="P58" s="123"/>
    </row>
    <row r="59" spans="1:16" ht="15" customHeight="1" x14ac:dyDescent="0.2">
      <c r="A59" s="113"/>
      <c r="B59" s="113"/>
      <c r="C59" s="113"/>
      <c r="D59" s="113"/>
      <c r="E59" s="143"/>
      <c r="F59" s="112"/>
      <c r="G59" s="115"/>
      <c r="H59" s="116"/>
      <c r="I59" s="115"/>
      <c r="J59" s="110"/>
      <c r="K59" s="123"/>
      <c r="L59" s="357"/>
      <c r="M59" s="123"/>
      <c r="N59" s="123"/>
      <c r="O59" s="123"/>
      <c r="P59" s="123"/>
    </row>
    <row r="60" spans="1:16" ht="14.25" thickBot="1" x14ac:dyDescent="0.25">
      <c r="A60" s="547" t="s">
        <v>48</v>
      </c>
      <c r="B60" s="547"/>
      <c r="C60" s="547"/>
      <c r="D60" s="547"/>
      <c r="E60" s="547"/>
      <c r="F60" s="112"/>
      <c r="G60" s="115"/>
      <c r="H60" s="116"/>
      <c r="I60" s="115"/>
      <c r="L60" s="357"/>
      <c r="M60" s="109"/>
      <c r="N60" s="123"/>
      <c r="O60" s="123"/>
      <c r="P60" s="123"/>
    </row>
    <row r="61" spans="1:16" ht="43.5" customHeight="1" x14ac:dyDescent="0.2">
      <c r="A61" s="157"/>
      <c r="B61" s="158"/>
      <c r="C61" s="159" t="s">
        <v>195</v>
      </c>
      <c r="D61" s="159" t="s">
        <v>185</v>
      </c>
      <c r="E61" s="160" t="s">
        <v>278</v>
      </c>
      <c r="F61" s="112"/>
      <c r="G61" s="115"/>
      <c r="H61" s="116"/>
      <c r="I61" s="115"/>
      <c r="L61" s="357"/>
      <c r="M61" s="109"/>
      <c r="N61" s="109"/>
      <c r="O61" s="109"/>
      <c r="P61" s="123"/>
    </row>
    <row r="62" spans="1:16" ht="15" customHeight="1" x14ac:dyDescent="0.2">
      <c r="A62" s="550" t="s">
        <v>196</v>
      </c>
      <c r="B62" s="550"/>
      <c r="C62" s="550"/>
      <c r="D62" s="428">
        <v>2</v>
      </c>
      <c r="E62" s="487">
        <v>75669</v>
      </c>
      <c r="F62" s="126"/>
      <c r="G62" s="115"/>
      <c r="H62" s="128" t="s">
        <v>77</v>
      </c>
      <c r="I62" s="115"/>
      <c r="J62" s="123"/>
      <c r="K62" s="123"/>
      <c r="L62" s="123"/>
      <c r="M62" s="109"/>
      <c r="N62" s="109"/>
      <c r="O62" s="109"/>
      <c r="P62" s="123"/>
    </row>
    <row r="63" spans="1:16" ht="15" customHeight="1" x14ac:dyDescent="0.2">
      <c r="A63" s="552" t="s">
        <v>197</v>
      </c>
      <c r="B63" s="552"/>
      <c r="C63" s="552"/>
      <c r="D63" s="430">
        <v>1</v>
      </c>
      <c r="E63" s="488">
        <v>133980</v>
      </c>
      <c r="F63" s="126"/>
      <c r="G63" s="115"/>
      <c r="H63" s="128" t="s">
        <v>78</v>
      </c>
      <c r="I63" s="115"/>
      <c r="J63" s="123"/>
      <c r="K63" s="123"/>
      <c r="L63" s="123"/>
      <c r="M63" s="109"/>
      <c r="N63" s="109"/>
      <c r="O63" s="109"/>
      <c r="P63" s="123"/>
    </row>
    <row r="64" spans="1:16" ht="15" customHeight="1" x14ac:dyDescent="0.2">
      <c r="A64" s="428"/>
      <c r="B64" s="428"/>
      <c r="C64" s="428"/>
      <c r="D64" s="428"/>
      <c r="E64" s="432"/>
      <c r="F64" s="126"/>
      <c r="G64" s="115"/>
      <c r="H64" s="133"/>
      <c r="I64" s="115"/>
      <c r="J64" s="123"/>
      <c r="K64" s="123"/>
      <c r="L64" s="123"/>
      <c r="M64" s="109"/>
      <c r="N64" s="109"/>
      <c r="O64" s="109"/>
      <c r="P64" s="123"/>
    </row>
    <row r="65" spans="1:18" ht="15" customHeight="1" x14ac:dyDescent="0.2">
      <c r="A65" s="550" t="s">
        <v>100</v>
      </c>
      <c r="B65" s="550"/>
      <c r="C65" s="550"/>
      <c r="D65" s="550"/>
      <c r="E65" s="125">
        <v>285318</v>
      </c>
      <c r="F65" s="126"/>
      <c r="G65" s="115"/>
      <c r="H65" s="128" t="s">
        <v>103</v>
      </c>
      <c r="I65" s="115"/>
      <c r="J65" s="123"/>
      <c r="K65" s="123"/>
      <c r="L65" s="123"/>
      <c r="M65" s="109"/>
      <c r="N65" s="109"/>
      <c r="O65" s="109"/>
      <c r="P65" s="123"/>
    </row>
    <row r="66" spans="1:18" ht="15" customHeight="1" x14ac:dyDescent="0.2">
      <c r="A66" s="539" t="s">
        <v>192</v>
      </c>
      <c r="B66" s="539"/>
      <c r="C66" s="539"/>
      <c r="D66" s="539"/>
      <c r="E66" s="487">
        <v>1297845</v>
      </c>
      <c r="F66" s="126"/>
      <c r="G66" s="115"/>
      <c r="H66" s="128" t="s">
        <v>79</v>
      </c>
      <c r="I66" s="115"/>
      <c r="J66" s="123"/>
      <c r="K66" s="123"/>
      <c r="L66" s="123"/>
      <c r="M66" s="109"/>
      <c r="N66" s="123"/>
      <c r="O66" s="123"/>
      <c r="P66" s="123"/>
    </row>
    <row r="67" spans="1:18" ht="15" customHeight="1" x14ac:dyDescent="0.2">
      <c r="A67" s="551" t="s">
        <v>101</v>
      </c>
      <c r="B67" s="551"/>
      <c r="C67" s="551"/>
      <c r="D67" s="551"/>
      <c r="E67" s="161">
        <v>0.21983981137963299</v>
      </c>
      <c r="F67" s="162"/>
      <c r="G67" s="137"/>
      <c r="H67" s="128" t="s">
        <v>169</v>
      </c>
      <c r="I67" s="137"/>
      <c r="J67" s="123"/>
      <c r="K67" s="123"/>
      <c r="M67" s="107"/>
    </row>
    <row r="68" spans="1:18" ht="15" customHeight="1" x14ac:dyDescent="0.2">
      <c r="A68" s="542" t="s">
        <v>245</v>
      </c>
      <c r="B68" s="542"/>
      <c r="C68" s="542"/>
      <c r="D68" s="542"/>
      <c r="E68" s="141">
        <v>1221456.72431636</v>
      </c>
      <c r="F68" s="126"/>
      <c r="G68" s="115"/>
      <c r="H68" s="128" t="s">
        <v>21</v>
      </c>
      <c r="I68" s="115"/>
      <c r="J68" s="123"/>
      <c r="K68" s="123"/>
      <c r="M68" s="109"/>
      <c r="N68" s="109"/>
      <c r="O68" s="109"/>
      <c r="R68" s="163"/>
    </row>
    <row r="69" spans="1:18" ht="15" customHeight="1" x14ac:dyDescent="0.2">
      <c r="A69" s="542" t="s">
        <v>15</v>
      </c>
      <c r="B69" s="542"/>
      <c r="C69" s="542"/>
      <c r="D69" s="542"/>
      <c r="E69" s="141" t="s">
        <v>295</v>
      </c>
      <c r="F69" s="126"/>
      <c r="G69" s="115"/>
      <c r="H69" s="133"/>
      <c r="I69" s="115"/>
      <c r="J69" s="123"/>
      <c r="K69" s="123"/>
      <c r="L69" s="129"/>
      <c r="M69" s="107"/>
      <c r="N69" s="109"/>
      <c r="O69" s="109"/>
      <c r="R69" s="163"/>
    </row>
    <row r="70" spans="1:18" ht="15" customHeight="1" x14ac:dyDescent="0.2">
      <c r="A70" s="540" t="s">
        <v>18</v>
      </c>
      <c r="B70" s="540"/>
      <c r="C70" s="540"/>
      <c r="D70" s="540"/>
      <c r="E70" s="135">
        <v>272089.975334808</v>
      </c>
      <c r="F70" s="126"/>
      <c r="G70" s="115"/>
      <c r="H70" s="128" t="s">
        <v>170</v>
      </c>
      <c r="I70" s="115"/>
      <c r="J70" s="133"/>
      <c r="K70" s="123"/>
      <c r="L70" s="129"/>
      <c r="M70" s="107"/>
      <c r="N70" s="109"/>
      <c r="O70" s="109"/>
      <c r="R70" s="163"/>
    </row>
    <row r="71" spans="1:18" ht="15" customHeight="1" x14ac:dyDescent="0.2">
      <c r="A71" s="535" t="s">
        <v>19</v>
      </c>
      <c r="B71" s="535"/>
      <c r="C71" s="535"/>
      <c r="D71" s="535"/>
      <c r="E71" s="141">
        <v>145.57882000000001</v>
      </c>
      <c r="F71" s="126"/>
      <c r="G71" s="115"/>
      <c r="H71" s="128" t="s">
        <v>80</v>
      </c>
      <c r="I71" s="115"/>
      <c r="J71" s="110"/>
      <c r="K71" s="123"/>
    </row>
    <row r="72" spans="1:18" ht="15" customHeight="1" x14ac:dyDescent="0.2">
      <c r="A72" s="536" t="s">
        <v>102</v>
      </c>
      <c r="B72" s="536"/>
      <c r="C72" s="536"/>
      <c r="D72" s="536"/>
      <c r="E72" s="432">
        <v>1000</v>
      </c>
      <c r="F72" s="126"/>
      <c r="G72" s="115"/>
      <c r="H72" s="133"/>
      <c r="L72" s="123"/>
      <c r="M72" s="123"/>
      <c r="N72" s="123"/>
    </row>
    <row r="73" spans="1:18" ht="15" customHeight="1" x14ac:dyDescent="0.2">
      <c r="A73" s="537" t="s">
        <v>250</v>
      </c>
      <c r="B73" s="537"/>
      <c r="C73" s="537"/>
      <c r="D73" s="537"/>
      <c r="E73" s="433">
        <v>39753268</v>
      </c>
      <c r="F73" s="126"/>
      <c r="G73" s="115"/>
      <c r="H73" s="128" t="s">
        <v>176</v>
      </c>
      <c r="I73" s="115"/>
      <c r="J73" s="123"/>
      <c r="K73" s="123"/>
      <c r="L73" s="123"/>
      <c r="M73" s="123"/>
      <c r="N73" s="123"/>
    </row>
    <row r="74" spans="1:18" ht="15" customHeight="1" x14ac:dyDescent="0.2">
      <c r="A74" s="553" t="s">
        <v>20</v>
      </c>
      <c r="B74" s="553"/>
      <c r="C74" s="553"/>
      <c r="D74" s="553"/>
      <c r="E74" s="431">
        <v>39727772</v>
      </c>
      <c r="F74" s="126"/>
      <c r="G74" s="115"/>
      <c r="H74" s="128" t="s">
        <v>84</v>
      </c>
      <c r="I74" s="115"/>
      <c r="K74" s="123"/>
      <c r="L74" s="123"/>
      <c r="M74" s="123"/>
      <c r="N74" s="14"/>
      <c r="O74" s="105"/>
    </row>
    <row r="75" spans="1:18" ht="15" customHeight="1" thickBot="1" x14ac:dyDescent="0.25">
      <c r="A75" s="546" t="s">
        <v>198</v>
      </c>
      <c r="B75" s="546"/>
      <c r="C75" s="546"/>
      <c r="D75" s="546"/>
      <c r="E75" s="144">
        <v>2315801</v>
      </c>
      <c r="F75" s="126"/>
      <c r="G75" s="115"/>
      <c r="H75" s="128" t="s">
        <v>177</v>
      </c>
      <c r="I75" s="115"/>
      <c r="K75" s="123"/>
      <c r="L75" s="123"/>
      <c r="M75" s="123"/>
      <c r="N75" s="123"/>
    </row>
    <row r="76" spans="1:18" ht="15" customHeight="1" x14ac:dyDescent="0.2">
      <c r="A76" s="145"/>
      <c r="B76" s="145"/>
      <c r="C76" s="145"/>
      <c r="D76" s="145"/>
      <c r="E76" s="146"/>
      <c r="F76" s="112"/>
      <c r="G76" s="115"/>
      <c r="H76" s="133"/>
      <c r="I76" s="115"/>
      <c r="J76" s="110"/>
      <c r="K76" s="123"/>
      <c r="L76" s="357"/>
      <c r="M76" s="123"/>
      <c r="N76" s="123"/>
    </row>
    <row r="77" spans="1:18" ht="15" customHeight="1" x14ac:dyDescent="0.2">
      <c r="A77" s="130" t="s">
        <v>285</v>
      </c>
      <c r="B77" s="130"/>
      <c r="C77" s="130"/>
      <c r="D77" s="130"/>
      <c r="E77" s="143"/>
      <c r="F77" s="112"/>
      <c r="G77" s="115"/>
      <c r="H77" s="133"/>
      <c r="I77" s="115"/>
      <c r="J77" s="110"/>
      <c r="K77" s="123"/>
      <c r="L77" s="357"/>
      <c r="M77" s="123"/>
      <c r="N77" s="123"/>
    </row>
    <row r="78" spans="1:18" ht="15" customHeight="1" x14ac:dyDescent="0.2">
      <c r="A78" s="130" t="s">
        <v>224</v>
      </c>
      <c r="B78" s="130"/>
      <c r="C78" s="130"/>
      <c r="D78" s="130"/>
      <c r="E78" s="143"/>
      <c r="F78" s="112"/>
      <c r="G78" s="115"/>
      <c r="H78" s="133"/>
      <c r="I78" s="115"/>
      <c r="J78" s="110"/>
      <c r="K78" s="123"/>
      <c r="L78" s="357"/>
      <c r="M78" s="123"/>
      <c r="N78" s="123"/>
    </row>
    <row r="79" spans="1:18" ht="15" customHeight="1" x14ac:dyDescent="0.2">
      <c r="A79" s="113"/>
      <c r="B79" s="113"/>
      <c r="C79" s="113"/>
      <c r="D79" s="113"/>
      <c r="E79" s="143"/>
      <c r="F79" s="112"/>
      <c r="G79" s="115"/>
      <c r="H79" s="116"/>
      <c r="I79" s="115"/>
      <c r="J79" s="110"/>
      <c r="K79" s="123"/>
      <c r="L79" s="127"/>
    </row>
    <row r="80" spans="1:18" ht="15" hidden="1" customHeight="1" x14ac:dyDescent="0.2">
      <c r="A80" s="113"/>
      <c r="B80" s="113"/>
      <c r="C80" s="113"/>
      <c r="D80" s="113"/>
      <c r="E80" s="164" t="s">
        <v>53</v>
      </c>
      <c r="F80" s="112"/>
      <c r="G80" s="115"/>
      <c r="H80" s="116"/>
      <c r="I80" s="115"/>
      <c r="J80" s="110"/>
      <c r="K80" s="123"/>
      <c r="L80" s="127"/>
    </row>
    <row r="81" spans="1:36" ht="15" customHeight="1" x14ac:dyDescent="0.2">
      <c r="A81" s="113"/>
      <c r="B81" s="113"/>
      <c r="C81" s="113"/>
      <c r="D81" s="113"/>
      <c r="E81" s="143"/>
      <c r="F81" s="112"/>
      <c r="G81" s="115"/>
      <c r="H81" s="116"/>
      <c r="I81" s="115"/>
      <c r="J81" s="110"/>
      <c r="K81" s="123"/>
      <c r="L81" s="127"/>
    </row>
    <row r="82" spans="1:36" ht="15" customHeight="1" x14ac:dyDescent="0.2">
      <c r="A82" s="113"/>
      <c r="B82" s="113"/>
      <c r="C82" s="113"/>
      <c r="D82" s="113"/>
      <c r="E82" s="143"/>
      <c r="F82" s="112"/>
      <c r="G82" s="115"/>
      <c r="H82" s="116"/>
      <c r="I82" s="115"/>
      <c r="J82" s="110"/>
      <c r="K82" s="123"/>
      <c r="L82" s="127"/>
    </row>
    <row r="83" spans="1:36" s="6" customFormat="1" x14ac:dyDescent="0.2">
      <c r="A83" s="105"/>
      <c r="B83" s="105"/>
      <c r="C83" s="105"/>
      <c r="D83" s="105"/>
      <c r="E83" s="105"/>
      <c r="F83" s="105"/>
      <c r="G83" s="165"/>
      <c r="H83" s="166"/>
      <c r="I83" s="165"/>
      <c r="J83" s="165"/>
      <c r="K83" s="35"/>
      <c r="L83" s="165"/>
      <c r="M83" s="165"/>
      <c r="O83" s="105"/>
      <c r="P83" s="105"/>
    </row>
    <row r="84" spans="1:36" x14ac:dyDescent="0.2">
      <c r="A84" s="109"/>
      <c r="B84" s="109"/>
      <c r="C84" s="109"/>
      <c r="D84" s="109"/>
      <c r="H84" s="103"/>
      <c r="L84" s="109"/>
      <c r="AI84" s="6"/>
      <c r="AJ84" s="6"/>
    </row>
    <row r="85" spans="1:36" x14ac:dyDescent="0.2">
      <c r="G85" s="109"/>
      <c r="H85" s="167"/>
      <c r="I85" s="109"/>
      <c r="L85" s="123"/>
      <c r="M85" s="123"/>
      <c r="N85" s="123"/>
      <c r="O85" s="123"/>
      <c r="P85" s="109"/>
      <c r="AG85" s="109"/>
    </row>
    <row r="86" spans="1:36" x14ac:dyDescent="0.2">
      <c r="H86" s="103"/>
      <c r="L86" s="109"/>
      <c r="Y86" s="109"/>
    </row>
    <row r="87" spans="1:36" x14ac:dyDescent="0.2">
      <c r="A87" s="109"/>
      <c r="B87" s="109"/>
      <c r="C87" s="109"/>
      <c r="D87" s="109"/>
      <c r="I87" s="109"/>
    </row>
    <row r="88" spans="1:36" x14ac:dyDescent="0.2">
      <c r="P88" s="109"/>
      <c r="X88" s="109"/>
    </row>
    <row r="89" spans="1:36" x14ac:dyDescent="0.2">
      <c r="I89" s="109"/>
    </row>
    <row r="90" spans="1:36" x14ac:dyDescent="0.2">
      <c r="P90" s="109"/>
      <c r="X90" s="109"/>
    </row>
    <row r="91" spans="1:36" x14ac:dyDescent="0.2">
      <c r="A91" s="109"/>
      <c r="B91" s="109"/>
      <c r="C91" s="109"/>
      <c r="D91" s="109"/>
      <c r="I91" s="109"/>
      <c r="X91" s="109"/>
    </row>
    <row r="92" spans="1:36" x14ac:dyDescent="0.2">
      <c r="A92" s="109"/>
      <c r="B92" s="109"/>
      <c r="C92" s="109"/>
      <c r="D92" s="109"/>
    </row>
    <row r="93" spans="1:36" x14ac:dyDescent="0.2">
      <c r="I93" s="109"/>
      <c r="X93" s="109"/>
    </row>
    <row r="94" spans="1:36" x14ac:dyDescent="0.2">
      <c r="A94" s="109"/>
      <c r="B94" s="109"/>
      <c r="C94" s="109"/>
      <c r="D94" s="109"/>
    </row>
  </sheetData>
  <mergeCells count="42">
    <mergeCell ref="A38:D38"/>
    <mergeCell ref="A39:D39"/>
    <mergeCell ref="A19:D19"/>
    <mergeCell ref="A4:E4"/>
    <mergeCell ref="A15:D15"/>
    <mergeCell ref="A16:D16"/>
    <mergeCell ref="A17:D17"/>
    <mergeCell ref="A18:D18"/>
    <mergeCell ref="A75:D75"/>
    <mergeCell ref="A60:E60"/>
    <mergeCell ref="A65:D65"/>
    <mergeCell ref="A66:D66"/>
    <mergeCell ref="A67:D67"/>
    <mergeCell ref="A68:D68"/>
    <mergeCell ref="A69:D69"/>
    <mergeCell ref="A70:D70"/>
    <mergeCell ref="A62:C62"/>
    <mergeCell ref="A63:C63"/>
    <mergeCell ref="A74:D74"/>
    <mergeCell ref="A56:D56"/>
    <mergeCell ref="A51:E51"/>
    <mergeCell ref="A46:D46"/>
    <mergeCell ref="A47:D47"/>
    <mergeCell ref="A52:D52"/>
    <mergeCell ref="A53:D53"/>
    <mergeCell ref="A54:D54"/>
    <mergeCell ref="A1:F1"/>
    <mergeCell ref="A71:D71"/>
    <mergeCell ref="A72:D72"/>
    <mergeCell ref="A73:D73"/>
    <mergeCell ref="A27:E27"/>
    <mergeCell ref="A40:D40"/>
    <mergeCell ref="A41:D41"/>
    <mergeCell ref="A42:D42"/>
    <mergeCell ref="A43:D43"/>
    <mergeCell ref="A44:D44"/>
    <mergeCell ref="A45:D45"/>
    <mergeCell ref="A20:D20"/>
    <mergeCell ref="A21:D21"/>
    <mergeCell ref="A22:D22"/>
    <mergeCell ref="A23:D23"/>
    <mergeCell ref="A55:D55"/>
  </mergeCells>
  <phoneticPr fontId="4" type="noConversion"/>
  <conditionalFormatting sqref="E6:F23 E29:F47 E52:F56 E62:F75">
    <cfRule type="cellIs" dxfId="0" priority="1" operator="equal">
      <formula>0</formula>
    </cfRule>
  </conditionalFormatting>
  <pageMargins left="0.70866141732283472" right="0.70866141732283472" top="0.74803149606299213" bottom="0.74803149606299213" header="0.31496062992125984" footer="0.31496062992125984"/>
  <pageSetup paperSize="9" scale="56" fitToHeight="2" orientation="landscape" r:id="rId1"/>
  <headerFooter>
    <oddHeader>&amp;CPage &amp;P&amp;R&amp;F</oddHeader>
  </headerFooter>
  <rowBreaks count="1" manualBreakCount="1">
    <brk id="48" max="8"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tabColor theme="6" tint="0.39997558519241921"/>
    <pageSetUpPr fitToPage="1"/>
  </sheetPr>
  <dimension ref="A1:N61"/>
  <sheetViews>
    <sheetView showGridLines="0" zoomScaleNormal="100" workbookViewId="0">
      <selection sqref="A1:G1"/>
    </sheetView>
  </sheetViews>
  <sheetFormatPr defaultColWidth="9.140625" defaultRowHeight="15" customHeight="1" x14ac:dyDescent="0.2"/>
  <cols>
    <col min="1" max="1" width="16.85546875" style="6" customWidth="1"/>
    <col min="2" max="2" width="18.7109375" style="6" customWidth="1"/>
    <col min="3" max="3" width="16.7109375" style="6" customWidth="1"/>
    <col min="4" max="4" width="14.28515625" style="6" customWidth="1"/>
    <col min="5" max="5" width="11.5703125" style="6" customWidth="1"/>
    <col min="6" max="6" width="11.140625" style="6" bestFit="1" customWidth="1"/>
    <col min="7" max="7" width="11.140625" style="14" customWidth="1"/>
    <col min="8" max="8" width="13.5703125" style="14" bestFit="1" customWidth="1"/>
    <col min="9" max="11" width="12" style="14" customWidth="1"/>
    <col min="12" max="12" width="11.85546875" style="6" customWidth="1"/>
    <col min="13" max="14" width="9.140625" style="6" customWidth="1"/>
    <col min="15" max="17" width="9.140625" style="6"/>
    <col min="18" max="18" width="14.7109375" style="6" bestFit="1" customWidth="1"/>
    <col min="19" max="16384" width="9.140625" style="6"/>
  </cols>
  <sheetData>
    <row r="1" spans="1:14" ht="15.75" customHeight="1" x14ac:dyDescent="0.25">
      <c r="A1" s="504" t="str">
        <f>'A Summary'!K20</f>
        <v xml:space="preserve">Sector summary of all providers </v>
      </c>
      <c r="B1" s="504"/>
      <c r="C1" s="504"/>
      <c r="D1" s="504"/>
      <c r="E1" s="504"/>
      <c r="F1" s="504"/>
      <c r="G1" s="504"/>
      <c r="H1" s="9"/>
      <c r="I1" s="9"/>
      <c r="J1" s="293"/>
      <c r="K1" s="293"/>
      <c r="L1" s="14"/>
    </row>
    <row r="2" spans="1:14" ht="15" customHeight="1" x14ac:dyDescent="0.25">
      <c r="A2" s="292"/>
      <c r="L2" s="14"/>
    </row>
    <row r="3" spans="1:14" ht="15.75" customHeight="1" x14ac:dyDescent="0.25">
      <c r="A3" s="557" t="s">
        <v>247</v>
      </c>
      <c r="B3" s="557"/>
      <c r="C3" s="557"/>
      <c r="D3" s="557"/>
      <c r="E3" s="557"/>
      <c r="F3" s="9"/>
      <c r="G3" s="293"/>
      <c r="H3" s="293"/>
      <c r="I3" s="293"/>
      <c r="J3" s="293"/>
      <c r="K3" s="293"/>
      <c r="L3" s="14"/>
    </row>
    <row r="4" spans="1:14" ht="15" customHeight="1" x14ac:dyDescent="0.2">
      <c r="L4" s="14"/>
    </row>
    <row r="5" spans="1:14" ht="21" customHeight="1" thickBot="1" x14ac:dyDescent="0.25">
      <c r="A5" s="558" t="s">
        <v>208</v>
      </c>
      <c r="B5" s="558"/>
      <c r="C5" s="294"/>
      <c r="E5" s="14"/>
      <c r="F5" s="14"/>
      <c r="L5" s="14"/>
    </row>
    <row r="6" spans="1:14" ht="15" customHeight="1" x14ac:dyDescent="0.2">
      <c r="A6" s="295" t="s">
        <v>13</v>
      </c>
      <c r="B6" s="306" t="s">
        <v>87</v>
      </c>
      <c r="C6" s="105"/>
      <c r="L6" s="14"/>
    </row>
    <row r="7" spans="1:14" ht="15" customHeight="1" x14ac:dyDescent="0.2">
      <c r="A7" s="297" t="s">
        <v>7</v>
      </c>
      <c r="B7" s="298">
        <v>10000</v>
      </c>
      <c r="D7" s="14"/>
      <c r="E7" s="14"/>
      <c r="F7" s="14"/>
      <c r="L7" s="14"/>
    </row>
    <row r="8" spans="1:14" ht="15" customHeight="1" x14ac:dyDescent="0.2">
      <c r="A8" s="299" t="s">
        <v>8</v>
      </c>
      <c r="B8" s="300">
        <v>1500</v>
      </c>
      <c r="D8" s="14"/>
      <c r="E8" s="14"/>
      <c r="F8" s="14"/>
      <c r="L8" s="14"/>
      <c r="N8" s="14"/>
    </row>
    <row r="9" spans="1:14" ht="15" customHeight="1" x14ac:dyDescent="0.2">
      <c r="A9" s="301" t="s">
        <v>26</v>
      </c>
      <c r="B9" s="302">
        <v>250</v>
      </c>
      <c r="D9" s="14"/>
      <c r="E9" s="14"/>
      <c r="F9" s="14"/>
      <c r="L9" s="14"/>
      <c r="N9" s="14"/>
    </row>
    <row r="10" spans="1:14" ht="15" customHeight="1" thickBot="1" x14ac:dyDescent="0.25">
      <c r="A10" s="303" t="s">
        <v>25</v>
      </c>
      <c r="B10" s="355">
        <v>0.97199999999999998</v>
      </c>
      <c r="C10" s="105"/>
      <c r="L10" s="14"/>
    </row>
    <row r="11" spans="1:14" ht="15" customHeight="1" x14ac:dyDescent="0.2">
      <c r="B11" s="304"/>
      <c r="C11" s="305"/>
      <c r="L11" s="14"/>
      <c r="N11" s="7"/>
    </row>
    <row r="12" spans="1:14" ht="21" customHeight="1" thickBot="1" x14ac:dyDescent="0.25">
      <c r="A12" s="558" t="s">
        <v>38</v>
      </c>
      <c r="B12" s="558"/>
      <c r="C12" s="558"/>
      <c r="D12" s="558"/>
      <c r="L12" s="14"/>
      <c r="N12" s="7"/>
    </row>
    <row r="13" spans="1:14" ht="15" customHeight="1" x14ac:dyDescent="0.2">
      <c r="A13" s="306" t="s">
        <v>87</v>
      </c>
      <c r="C13" s="305"/>
      <c r="L13" s="14"/>
      <c r="N13" s="7"/>
    </row>
    <row r="14" spans="1:14" ht="15" customHeight="1" thickBot="1" x14ac:dyDescent="0.25">
      <c r="A14" s="307">
        <v>2315</v>
      </c>
      <c r="C14" s="305"/>
      <c r="L14" s="14"/>
      <c r="N14" s="7"/>
    </row>
    <row r="15" spans="1:14" ht="15" customHeight="1" x14ac:dyDescent="0.2">
      <c r="B15" s="304"/>
      <c r="C15" s="305"/>
      <c r="K15" s="293"/>
      <c r="L15" s="14"/>
      <c r="N15" s="7"/>
    </row>
    <row r="16" spans="1:14" ht="21" customHeight="1" thickBot="1" x14ac:dyDescent="0.25">
      <c r="A16" s="559" t="s">
        <v>180</v>
      </c>
      <c r="B16" s="559"/>
      <c r="C16" s="559"/>
      <c r="D16" s="559"/>
      <c r="L16" s="14"/>
      <c r="N16" s="7"/>
    </row>
    <row r="17" spans="1:14" ht="15" customHeight="1" x14ac:dyDescent="0.2">
      <c r="A17" s="308"/>
      <c r="B17" s="308"/>
      <c r="C17" s="560" t="s">
        <v>87</v>
      </c>
      <c r="D17" s="560"/>
      <c r="E17" s="309"/>
      <c r="L17" s="14"/>
      <c r="N17" s="7"/>
    </row>
    <row r="18" spans="1:14" ht="15" customHeight="1" x14ac:dyDescent="0.2">
      <c r="A18" s="276" t="s">
        <v>112</v>
      </c>
      <c r="B18" s="276"/>
      <c r="C18" s="342" t="s">
        <v>6</v>
      </c>
      <c r="D18" s="342" t="s">
        <v>218</v>
      </c>
      <c r="E18" s="310"/>
      <c r="L18" s="14"/>
      <c r="N18" s="7"/>
    </row>
    <row r="19" spans="1:14" ht="15" customHeight="1" x14ac:dyDescent="0.2">
      <c r="A19" s="311" t="s">
        <v>116</v>
      </c>
      <c r="B19" s="311"/>
      <c r="C19" s="462">
        <v>0</v>
      </c>
      <c r="D19" s="462">
        <v>0</v>
      </c>
      <c r="E19" s="312"/>
      <c r="K19" s="293"/>
      <c r="L19" s="14"/>
      <c r="N19" s="7"/>
    </row>
    <row r="20" spans="1:14" ht="15" customHeight="1" x14ac:dyDescent="0.2">
      <c r="A20" s="313" t="s">
        <v>117</v>
      </c>
      <c r="B20" s="313"/>
      <c r="C20" s="463">
        <v>0</v>
      </c>
      <c r="D20" s="463">
        <v>0</v>
      </c>
      <c r="E20" s="312"/>
      <c r="L20" s="14"/>
      <c r="N20" s="7"/>
    </row>
    <row r="21" spans="1:14" ht="15" customHeight="1" x14ac:dyDescent="0.2">
      <c r="A21" s="313" t="s">
        <v>118</v>
      </c>
      <c r="B21" s="313"/>
      <c r="C21" s="463">
        <v>79.5</v>
      </c>
      <c r="D21" s="463">
        <v>779.5</v>
      </c>
      <c r="E21" s="312"/>
      <c r="L21" s="14"/>
      <c r="N21" s="7"/>
    </row>
    <row r="22" spans="1:14" ht="15" customHeight="1" x14ac:dyDescent="0.2">
      <c r="A22" s="313" t="s">
        <v>119</v>
      </c>
      <c r="B22" s="313"/>
      <c r="C22" s="463">
        <v>79.5</v>
      </c>
      <c r="D22" s="463">
        <v>779.5</v>
      </c>
      <c r="E22" s="312"/>
      <c r="L22" s="14"/>
      <c r="N22" s="7"/>
    </row>
    <row r="23" spans="1:14" ht="15" customHeight="1" x14ac:dyDescent="0.2">
      <c r="A23" s="314" t="s">
        <v>88</v>
      </c>
      <c r="B23" s="314"/>
      <c r="C23" s="464">
        <v>213.25</v>
      </c>
      <c r="D23" s="464">
        <v>913.25</v>
      </c>
      <c r="E23" s="312"/>
      <c r="L23" s="14"/>
      <c r="N23" s="7"/>
    </row>
    <row r="24" spans="1:14" ht="15" customHeight="1" x14ac:dyDescent="0.2">
      <c r="A24" s="313" t="s">
        <v>89</v>
      </c>
      <c r="B24" s="313"/>
      <c r="C24" s="463">
        <v>413.25</v>
      </c>
      <c r="D24" s="463">
        <v>1113.25</v>
      </c>
      <c r="E24" s="312"/>
      <c r="L24" s="14"/>
      <c r="N24" s="7"/>
    </row>
    <row r="25" spans="1:14" ht="15" customHeight="1" x14ac:dyDescent="0.2">
      <c r="A25" s="313" t="s">
        <v>95</v>
      </c>
      <c r="B25" s="313"/>
      <c r="C25" s="463">
        <v>413.25</v>
      </c>
      <c r="D25" s="463">
        <v>1113.25</v>
      </c>
      <c r="E25" s="312"/>
      <c r="L25" s="14"/>
      <c r="N25" s="7"/>
    </row>
    <row r="26" spans="1:14" ht="15" customHeight="1" x14ac:dyDescent="0.2">
      <c r="A26" s="313" t="s">
        <v>90</v>
      </c>
      <c r="B26" s="313"/>
      <c r="C26" s="463">
        <v>213.25</v>
      </c>
      <c r="D26" s="463">
        <v>913.25</v>
      </c>
      <c r="E26" s="312"/>
      <c r="L26" s="14"/>
      <c r="N26" s="7"/>
    </row>
    <row r="27" spans="1:14" ht="15" customHeight="1" x14ac:dyDescent="0.2">
      <c r="A27" s="313" t="s">
        <v>92</v>
      </c>
      <c r="B27" s="313"/>
      <c r="C27" s="463">
        <v>213.25</v>
      </c>
      <c r="D27" s="463">
        <v>913.25</v>
      </c>
      <c r="E27" s="312"/>
      <c r="L27" s="14"/>
      <c r="N27" s="7"/>
    </row>
    <row r="28" spans="1:14" ht="15" customHeight="1" x14ac:dyDescent="0.2">
      <c r="A28" s="313" t="s">
        <v>120</v>
      </c>
      <c r="B28" s="313"/>
      <c r="C28" s="463">
        <v>79.5</v>
      </c>
      <c r="D28" s="463">
        <v>779.5</v>
      </c>
      <c r="E28" s="312"/>
      <c r="L28" s="14"/>
      <c r="N28" s="7"/>
    </row>
    <row r="29" spans="1:14" ht="15" customHeight="1" x14ac:dyDescent="0.2">
      <c r="A29" s="313" t="s">
        <v>121</v>
      </c>
      <c r="B29" s="313"/>
      <c r="C29" s="463">
        <v>79.5</v>
      </c>
      <c r="D29" s="463">
        <v>779.5</v>
      </c>
      <c r="E29" s="312"/>
      <c r="L29" s="14"/>
      <c r="N29" s="7"/>
    </row>
    <row r="30" spans="1:14" ht="15.75" customHeight="1" x14ac:dyDescent="0.2">
      <c r="A30" s="315" t="s">
        <v>96</v>
      </c>
      <c r="B30" s="315"/>
      <c r="C30" s="463">
        <v>3579.5</v>
      </c>
      <c r="D30" s="463">
        <v>4279.5</v>
      </c>
      <c r="E30" s="312"/>
      <c r="L30" s="14"/>
      <c r="N30" s="7"/>
    </row>
    <row r="31" spans="1:14" ht="15" customHeight="1" x14ac:dyDescent="0.2">
      <c r="A31" s="315" t="s">
        <v>97</v>
      </c>
      <c r="B31" s="315"/>
      <c r="C31" s="463">
        <v>3579.5</v>
      </c>
      <c r="D31" s="463">
        <v>4279.5</v>
      </c>
      <c r="E31" s="312"/>
      <c r="L31" s="14"/>
      <c r="N31" s="7"/>
    </row>
    <row r="32" spans="1:14" ht="15" customHeight="1" x14ac:dyDescent="0.2">
      <c r="A32" s="315" t="s">
        <v>122</v>
      </c>
      <c r="B32" s="315"/>
      <c r="C32" s="463">
        <v>79.5</v>
      </c>
      <c r="D32" s="463">
        <v>779.5</v>
      </c>
      <c r="E32" s="312"/>
      <c r="L32" s="14"/>
      <c r="N32" s="7"/>
    </row>
    <row r="33" spans="1:14" ht="15" customHeight="1" x14ac:dyDescent="0.2">
      <c r="A33" s="315" t="s">
        <v>284</v>
      </c>
      <c r="B33" s="315"/>
      <c r="C33" s="463">
        <v>1279.5</v>
      </c>
      <c r="D33" s="463">
        <v>1979.5</v>
      </c>
      <c r="E33" s="312"/>
      <c r="K33" s="293"/>
      <c r="L33" s="14"/>
      <c r="N33" s="7"/>
    </row>
    <row r="34" spans="1:14" ht="15" customHeight="1" x14ac:dyDescent="0.2">
      <c r="A34" s="313" t="s">
        <v>91</v>
      </c>
      <c r="B34" s="313"/>
      <c r="C34" s="463">
        <v>1279.5</v>
      </c>
      <c r="D34" s="463">
        <v>1979.5</v>
      </c>
      <c r="E34" s="312"/>
      <c r="K34" s="293"/>
      <c r="L34" s="14"/>
      <c r="N34" s="7"/>
    </row>
    <row r="35" spans="1:14" ht="15" customHeight="1" x14ac:dyDescent="0.2">
      <c r="A35" s="313" t="s">
        <v>93</v>
      </c>
      <c r="B35" s="313"/>
      <c r="C35" s="463">
        <v>1279.5</v>
      </c>
      <c r="D35" s="463">
        <v>1979.5</v>
      </c>
      <c r="E35" s="312"/>
      <c r="L35" s="14"/>
      <c r="N35" s="7"/>
    </row>
    <row r="36" spans="1:14" ht="15" customHeight="1" thickBot="1" x14ac:dyDescent="0.25">
      <c r="A36" s="316" t="s">
        <v>94</v>
      </c>
      <c r="B36" s="316"/>
      <c r="C36" s="465">
        <v>279.5</v>
      </c>
      <c r="D36" s="465">
        <v>979.5</v>
      </c>
      <c r="E36" s="312"/>
      <c r="L36" s="14"/>
      <c r="N36" s="7"/>
    </row>
    <row r="37" spans="1:14" ht="15" customHeight="1" x14ac:dyDescent="0.2">
      <c r="A37" s="317"/>
      <c r="B37" s="318"/>
      <c r="C37" s="319"/>
      <c r="D37" s="55"/>
      <c r="K37" s="293"/>
      <c r="L37" s="14"/>
      <c r="N37" s="7"/>
    </row>
    <row r="38" spans="1:14" ht="15" customHeight="1" x14ac:dyDescent="0.2">
      <c r="A38" s="320"/>
      <c r="B38" s="312"/>
      <c r="C38" s="321"/>
      <c r="D38" s="105"/>
      <c r="K38" s="293"/>
      <c r="L38" s="14"/>
      <c r="N38" s="7"/>
    </row>
    <row r="39" spans="1:14" ht="21" customHeight="1" thickBot="1" x14ac:dyDescent="0.25">
      <c r="A39" s="558" t="s">
        <v>46</v>
      </c>
      <c r="B39" s="558"/>
      <c r="C39" s="558"/>
      <c r="D39" s="322"/>
      <c r="E39" s="322"/>
      <c r="F39" s="322"/>
      <c r="G39" s="323"/>
      <c r="H39" s="323"/>
      <c r="I39" s="323"/>
      <c r="J39" s="323"/>
      <c r="K39" s="323"/>
      <c r="L39" s="14"/>
    </row>
    <row r="40" spans="1:14" ht="15" customHeight="1" x14ac:dyDescent="0.2">
      <c r="A40" s="295" t="s">
        <v>13</v>
      </c>
      <c r="B40" s="296" t="s">
        <v>5</v>
      </c>
      <c r="C40" s="306" t="s">
        <v>87</v>
      </c>
      <c r="D40" s="322"/>
      <c r="E40" s="322"/>
      <c r="F40" s="322"/>
      <c r="G40" s="323"/>
      <c r="H40" s="323"/>
      <c r="I40" s="323"/>
      <c r="J40" s="323"/>
      <c r="K40" s="323"/>
    </row>
    <row r="41" spans="1:14" ht="15" customHeight="1" thickBot="1" x14ac:dyDescent="0.25">
      <c r="A41" s="324" t="s">
        <v>227</v>
      </c>
      <c r="B41" s="325" t="s">
        <v>226</v>
      </c>
      <c r="C41" s="466">
        <v>1009.23</v>
      </c>
      <c r="D41" s="322"/>
      <c r="E41" s="322"/>
      <c r="F41" s="322"/>
      <c r="G41" s="323"/>
      <c r="H41" s="323"/>
      <c r="I41" s="323"/>
      <c r="J41" s="323"/>
      <c r="K41" s="6"/>
    </row>
    <row r="42" spans="1:14" ht="15" customHeight="1" x14ac:dyDescent="0.2">
      <c r="A42" s="14"/>
      <c r="B42" s="326"/>
      <c r="C42" s="327"/>
      <c r="D42" s="322"/>
      <c r="E42" s="322"/>
      <c r="F42" s="322"/>
      <c r="G42" s="323"/>
      <c r="H42" s="323"/>
      <c r="I42" s="323"/>
      <c r="J42" s="323"/>
      <c r="K42" s="328"/>
    </row>
    <row r="43" spans="1:14" ht="21" customHeight="1" thickBot="1" x14ac:dyDescent="0.25">
      <c r="A43" s="558" t="s">
        <v>28</v>
      </c>
      <c r="B43" s="558"/>
      <c r="C43" s="558"/>
      <c r="D43" s="322"/>
      <c r="E43" s="322"/>
      <c r="F43" s="322"/>
      <c r="G43" s="323"/>
      <c r="H43" s="323"/>
      <c r="I43" s="323"/>
      <c r="J43" s="323"/>
      <c r="K43" s="323"/>
    </row>
    <row r="44" spans="1:14" ht="15" customHeight="1" x14ac:dyDescent="0.2">
      <c r="A44" s="295" t="s">
        <v>13</v>
      </c>
      <c r="B44" s="306" t="s">
        <v>87</v>
      </c>
      <c r="C44" s="327"/>
      <c r="D44" s="322"/>
      <c r="E44" s="322"/>
      <c r="F44" s="322"/>
      <c r="G44" s="323"/>
      <c r="H44" s="323"/>
      <c r="I44" s="323"/>
      <c r="J44" s="323"/>
      <c r="K44" s="323"/>
    </row>
    <row r="45" spans="1:14" ht="15" customHeight="1" x14ac:dyDescent="0.2">
      <c r="A45" s="329" t="s">
        <v>8</v>
      </c>
      <c r="B45" s="330">
        <v>1044.2</v>
      </c>
      <c r="C45" s="327"/>
      <c r="D45" s="322"/>
      <c r="E45" s="322"/>
      <c r="F45" s="322"/>
      <c r="G45" s="323"/>
      <c r="H45" s="323"/>
      <c r="I45" s="323"/>
      <c r="J45" s="323"/>
      <c r="K45" s="323"/>
    </row>
    <row r="46" spans="1:14" ht="15" customHeight="1" thickBot="1" x14ac:dyDescent="0.25">
      <c r="A46" s="331" t="s">
        <v>36</v>
      </c>
      <c r="B46" s="332">
        <v>798.51</v>
      </c>
      <c r="C46" s="327"/>
      <c r="D46" s="322"/>
      <c r="E46" s="322"/>
      <c r="F46" s="322"/>
      <c r="G46" s="323"/>
      <c r="H46" s="323"/>
      <c r="I46" s="323"/>
      <c r="J46" s="323"/>
      <c r="K46" s="323"/>
    </row>
    <row r="47" spans="1:14" ht="15" customHeight="1" x14ac:dyDescent="0.2">
      <c r="A47" s="329"/>
      <c r="B47" s="330"/>
      <c r="C47" s="327"/>
      <c r="D47" s="322"/>
      <c r="E47" s="322"/>
      <c r="F47" s="322"/>
      <c r="G47" s="323"/>
      <c r="H47" s="323"/>
      <c r="I47" s="323"/>
      <c r="J47" s="323"/>
      <c r="K47" s="323"/>
    </row>
    <row r="48" spans="1:14" ht="21" customHeight="1" thickBot="1" x14ac:dyDescent="0.25">
      <c r="A48" s="558" t="s">
        <v>209</v>
      </c>
      <c r="B48" s="558"/>
      <c r="C48" s="558"/>
      <c r="D48" s="558"/>
      <c r="E48" s="322"/>
      <c r="F48" s="322"/>
      <c r="G48" s="323"/>
      <c r="H48" s="323"/>
      <c r="I48" s="323"/>
      <c r="J48" s="323"/>
      <c r="K48" s="323"/>
    </row>
    <row r="49" spans="1:12" ht="15" customHeight="1" x14ac:dyDescent="0.2">
      <c r="A49" s="295" t="s">
        <v>13</v>
      </c>
      <c r="B49" s="306" t="s">
        <v>87</v>
      </c>
      <c r="C49" s="327"/>
      <c r="D49" s="322"/>
      <c r="E49" s="322"/>
      <c r="F49" s="322"/>
      <c r="G49" s="323"/>
      <c r="H49" s="323"/>
      <c r="I49" s="323"/>
      <c r="J49" s="323"/>
      <c r="K49" s="323"/>
    </row>
    <row r="50" spans="1:12" ht="15" customHeight="1" x14ac:dyDescent="0.2">
      <c r="A50" s="333" t="s">
        <v>8</v>
      </c>
      <c r="B50" s="334">
        <v>1273.9000000000001</v>
      </c>
      <c r="C50" s="327"/>
      <c r="D50" s="322"/>
      <c r="E50" s="322"/>
      <c r="F50" s="322"/>
      <c r="G50" s="323"/>
      <c r="H50" s="323"/>
      <c r="I50" s="323"/>
      <c r="J50" s="323"/>
      <c r="K50" s="323"/>
    </row>
    <row r="51" spans="1:12" ht="15" customHeight="1" x14ac:dyDescent="0.2">
      <c r="A51" s="335" t="s">
        <v>36</v>
      </c>
      <c r="B51" s="336">
        <v>974.16</v>
      </c>
      <c r="C51" s="327"/>
      <c r="D51" s="322"/>
      <c r="E51" s="322"/>
      <c r="F51" s="322"/>
      <c r="G51" s="323"/>
      <c r="H51" s="323"/>
      <c r="I51" s="323"/>
      <c r="J51" s="323"/>
      <c r="K51" s="323"/>
    </row>
    <row r="52" spans="1:12" ht="15" customHeight="1" thickBot="1" x14ac:dyDescent="0.25">
      <c r="A52" s="331" t="s">
        <v>9</v>
      </c>
      <c r="B52" s="332">
        <v>749.35</v>
      </c>
      <c r="C52" s="327"/>
      <c r="D52" s="322"/>
      <c r="E52" s="322"/>
      <c r="F52" s="322"/>
      <c r="G52" s="323"/>
      <c r="H52" s="323"/>
      <c r="I52" s="323"/>
      <c r="J52" s="323"/>
      <c r="K52" s="323"/>
    </row>
    <row r="53" spans="1:12" ht="15" customHeight="1" x14ac:dyDescent="0.2">
      <c r="A53" s="329"/>
      <c r="B53" s="330"/>
      <c r="C53" s="327"/>
      <c r="D53" s="322"/>
      <c r="E53" s="322"/>
      <c r="F53" s="322"/>
      <c r="G53" s="323"/>
      <c r="H53" s="323"/>
      <c r="I53" s="323"/>
      <c r="J53" s="323"/>
      <c r="K53" s="323"/>
    </row>
    <row r="54" spans="1:12" ht="21" customHeight="1" thickBot="1" x14ac:dyDescent="0.25">
      <c r="A54" s="558" t="s">
        <v>37</v>
      </c>
      <c r="B54" s="558"/>
      <c r="C54" s="558"/>
      <c r="D54" s="322"/>
      <c r="E54" s="322"/>
      <c r="F54" s="322"/>
      <c r="G54" s="323"/>
      <c r="H54" s="323"/>
      <c r="I54" s="323"/>
      <c r="J54" s="323"/>
      <c r="K54" s="323"/>
      <c r="L54" s="14"/>
    </row>
    <row r="55" spans="1:12" ht="15" customHeight="1" x14ac:dyDescent="0.2">
      <c r="A55" s="295" t="s">
        <v>13</v>
      </c>
      <c r="B55" s="306" t="s">
        <v>87</v>
      </c>
      <c r="C55" s="327"/>
      <c r="D55" s="322"/>
      <c r="E55" s="322"/>
      <c r="G55" s="337"/>
      <c r="H55" s="337"/>
      <c r="I55" s="337"/>
      <c r="J55" s="337"/>
      <c r="K55" s="337"/>
      <c r="L55" s="338"/>
    </row>
    <row r="56" spans="1:12" ht="15" customHeight="1" x14ac:dyDescent="0.2">
      <c r="A56" s="333" t="s">
        <v>7</v>
      </c>
      <c r="B56" s="334" t="s">
        <v>295</v>
      </c>
      <c r="C56" s="327"/>
      <c r="D56" s="322"/>
      <c r="E56" s="322"/>
      <c r="G56" s="37"/>
      <c r="H56" s="37"/>
      <c r="I56" s="37"/>
      <c r="J56" s="37"/>
      <c r="K56" s="37"/>
      <c r="L56" s="338"/>
    </row>
    <row r="57" spans="1:12" ht="15" customHeight="1" x14ac:dyDescent="0.2">
      <c r="A57" s="335" t="s">
        <v>8</v>
      </c>
      <c r="B57" s="336" t="s">
        <v>295</v>
      </c>
      <c r="C57" s="327"/>
      <c r="D57" s="322"/>
      <c r="E57" s="322"/>
      <c r="G57" s="37"/>
      <c r="H57" s="37"/>
      <c r="I57" s="37"/>
      <c r="J57" s="37"/>
      <c r="K57" s="37"/>
      <c r="L57" s="338"/>
    </row>
    <row r="58" spans="1:12" ht="15" customHeight="1" x14ac:dyDescent="0.2">
      <c r="A58" s="339" t="s">
        <v>36</v>
      </c>
      <c r="B58" s="336" t="s">
        <v>295</v>
      </c>
      <c r="C58" s="327"/>
      <c r="D58" s="322"/>
      <c r="E58" s="322"/>
      <c r="G58" s="37"/>
      <c r="H58" s="37"/>
      <c r="I58" s="37"/>
      <c r="J58" s="37"/>
      <c r="K58" s="37"/>
      <c r="L58" s="338"/>
    </row>
    <row r="59" spans="1:12" ht="15" customHeight="1" thickBot="1" x14ac:dyDescent="0.25">
      <c r="A59" s="340" t="s">
        <v>9</v>
      </c>
      <c r="B59" s="332" t="s">
        <v>295</v>
      </c>
      <c r="C59" s="327"/>
      <c r="D59" s="322"/>
      <c r="E59" s="322"/>
      <c r="G59" s="37"/>
      <c r="H59" s="37"/>
      <c r="I59" s="37"/>
      <c r="J59" s="37"/>
      <c r="K59" s="37"/>
      <c r="L59" s="338"/>
    </row>
    <row r="60" spans="1:12" ht="15" customHeight="1" x14ac:dyDescent="0.2">
      <c r="A60" s="14"/>
      <c r="C60" s="14"/>
      <c r="D60" s="14"/>
      <c r="E60" s="14"/>
      <c r="F60" s="14"/>
    </row>
    <row r="61" spans="1:12" ht="15" customHeight="1" x14ac:dyDescent="0.2">
      <c r="B61" s="493"/>
    </row>
  </sheetData>
  <sortState xmlns:xlrd2="http://schemas.microsoft.com/office/spreadsheetml/2017/richdata2" ref="B29:B39">
    <sortCondition ref="B29"/>
  </sortState>
  <mergeCells count="10">
    <mergeCell ref="A54:C54"/>
    <mergeCell ref="A43:C43"/>
    <mergeCell ref="A39:C39"/>
    <mergeCell ref="A16:D16"/>
    <mergeCell ref="C17:D17"/>
    <mergeCell ref="A3:E3"/>
    <mergeCell ref="A1:G1"/>
    <mergeCell ref="A48:D48"/>
    <mergeCell ref="A5:B5"/>
    <mergeCell ref="A12:D12"/>
  </mergeCells>
  <phoneticPr fontId="0" type="noConversion"/>
  <hyperlinks>
    <hyperlink ref="A5" location="'B High-cost'!A1" display="High-cost subject funding" xr:uid="{00000000-0004-0000-0700-000000000000}"/>
    <hyperlink ref="A12" location="'D Erasmus+'!A1" display="Erasmus+ and overseas study programmes" xr:uid="{00000000-0004-0000-0700-000001000000}"/>
    <hyperlink ref="A16" location="'E Health supplement'!A1" display="Nursing and allied health supplement" xr:uid="{00000000-0004-0000-0700-000002000000}"/>
    <hyperlink ref="A39" location="PGTS_TA" display="Postgraduate taught supplement" xr:uid="{00000000-0004-0000-0700-000003000000}"/>
    <hyperlink ref="A43" location="INT_TA" display="Intensive postgraduate provision" xr:uid="{00000000-0004-0000-0700-000004000000}"/>
    <hyperlink ref="A48" location="ACCL_TA" display="Accelerated full-time undergraduate provision" xr:uid="{00000000-0004-0000-0700-000005000000}"/>
    <hyperlink ref="A54" location="LOND_TA" display="Students attending courses in London" xr:uid="{00000000-0004-0000-0700-000006000000}"/>
    <hyperlink ref="A5:B5" location="HIGHCOST" display="High-cost subject funding" xr:uid="{00000000-0004-0000-0700-000007000000}"/>
    <hyperlink ref="A12:C12" location="ERAS_TA" display="Erasmus+ and overseas study programmes" xr:uid="{00000000-0004-0000-0700-000008000000}"/>
    <hyperlink ref="A16:D16" location="HEALTH_TA" display="Nursing and allied health supplement" xr:uid="{00000000-0004-0000-0700-000009000000}"/>
  </hyperlinks>
  <pageMargins left="0.70866141732283472" right="0.70866141732283472" top="0.74803149606299213" bottom="0.74803149606299213" header="0.31496062992125984" footer="0.31496062992125984"/>
  <pageSetup paperSize="9" scale="78" orientation="portrait" r:id="rId1"/>
  <headerFooter>
    <oddHeader>&amp;CPage &amp;P&amp;R&amp;F</oddHeader>
  </headerFooter>
  <ignoredErrors>
    <ignoredError sqref="A2:H2 A4:H9 B3:H3 A19:H20 A18:C18 E18:H18 A42:H44 A11:H17 A10 C10:H10 D41:H41 A1:G1 A47:H49 A45 C45:H45 A46 C46:H46 A53:H55 A50 C50:H50 A51 C51:H51 A52 C52:H52 A25:B25 A21:B21 E21:H21 A22:B22 E22:H22 A23:B23 E23:H23 A37:H40 A26:B27 E26:H27 A24:B24 E24:H24 E25:H25 A28:B29 E28:H29 A30:B30 E30:H30 A31:B31 E31:H31 A32:B32 E32:H32 B33 E33:H33 A34:B35 E34:H35 A36:B36 E36:H36 A60:H60 A56 C56:H56 A57 C57:H57 A58 C58:H58 A59 C59:H59" unlocked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D010261F054994E932308ADBDEBD0FC" ma:contentTypeVersion="17" ma:contentTypeDescription="Create a new document." ma:contentTypeScope="" ma:versionID="051851f5fc0ccb0be7bd74dd148c8117">
  <xsd:schema xmlns:xsd="http://www.w3.org/2001/XMLSchema" xmlns:xs="http://www.w3.org/2001/XMLSchema" xmlns:p="http://schemas.microsoft.com/office/2006/metadata/properties" xmlns:ns2="abfad1d3-5ec7-49b6-b887-0dfc74677006" xmlns:ns3="d3baf7f9-4022-4b25-a706-e2615f1f01c2" xmlns:ns4="3e405583-359d-43b4-b273-0eaaf844b1bc" targetNamespace="http://schemas.microsoft.com/office/2006/metadata/properties" ma:root="true" ma:fieldsID="1218a7268a7092d7b4c3a82c8f72bf6e" ns2:_="" ns3:_="" ns4:_="">
    <xsd:import namespace="abfad1d3-5ec7-49b6-b887-0dfc74677006"/>
    <xsd:import namespace="d3baf7f9-4022-4b25-a706-e2615f1f01c2"/>
    <xsd:import namespace="3e405583-359d-43b4-b273-0eaaf844b1bc"/>
    <xsd:element name="properties">
      <xsd:complexType>
        <xsd:sequence>
          <xsd:element name="documentManagement">
            <xsd:complexType>
              <xsd:all>
                <xsd:element ref="ns2:MediaServiceFastMetadata" minOccurs="0"/>
                <xsd:element ref="ns2:MediaServiceMetadata" minOccurs="0"/>
                <xsd:element ref="ns2:MediaServiceDateTaken" minOccurs="0"/>
                <xsd:element ref="ns2:MediaServiceAutoTags" minOccurs="0"/>
                <xsd:element ref="ns2:MediaServiceOCR" minOccurs="0"/>
                <xsd:element ref="ns2:MediaServiceLocation"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bfad1d3-5ec7-49b6-b887-0dfc74677006" elementFormDefault="qualified">
    <xsd:import namespace="http://schemas.microsoft.com/office/2006/documentManagement/types"/>
    <xsd:import namespace="http://schemas.microsoft.com/office/infopath/2007/PartnerControls"/>
    <xsd:element name="MediaServiceFastMetadata" ma:index="8" nillable="true" ma:displayName="MediaServiceFastMetadata" ma:hidden="true" ma:internalName="MediaServiceFastMetadata" ma:readOnly="true">
      <xsd:simpleType>
        <xsd:restriction base="dms:Note"/>
      </xsd:simpleType>
    </xsd:element>
    <xsd:element name="MediaServiceMetadata" ma:index="9" nillable="true" ma:displayName="MediaServiceMetadata" ma:hidden="true" ma:internalName="MediaService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Location" ma:index="13" nillable="true" ma:displayName="Location"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3baf7f9-4022-4b25-a706-e2615f1f01c2"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e405583-359d-43b4-b273-0eaaf844b1bc"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63a5795c-6e30-49f0-b254-a4e087637fa8}" ma:internalName="TaxCatchAll" ma:showField="CatchAllData" ma:web="d3baf7f9-4022-4b25-a706-e2615f1f01c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ma:index="22"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haredContentType xmlns="Microsoft.SharePoint.Taxonomy.ContentTypeSync" SourceId="2ac42e1f-8393-410e-9ca5-f333132f5efe" ContentTypeId="0x0101" PreviousValue="false"/>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TaxCatchAll xmlns="3e405583-359d-43b4-b273-0eaaf844b1bc"/>
  </documentManagement>
</p:properties>
</file>

<file path=customXml/itemProps1.xml><?xml version="1.0" encoding="utf-8"?>
<ds:datastoreItem xmlns:ds="http://schemas.openxmlformats.org/officeDocument/2006/customXml" ds:itemID="{C9F5C244-821F-43B6-9A4B-787276727A8A}"/>
</file>

<file path=customXml/itemProps2.xml><?xml version="1.0" encoding="utf-8"?>
<ds:datastoreItem xmlns:ds="http://schemas.openxmlformats.org/officeDocument/2006/customXml" ds:itemID="{57787D56-7CD4-4FA5-A474-AEF205A86A85}"/>
</file>

<file path=customXml/itemProps3.xml><?xml version="1.0" encoding="utf-8"?>
<ds:datastoreItem xmlns:ds="http://schemas.openxmlformats.org/officeDocument/2006/customXml" ds:itemID="{63970E73-5788-4757-8B1B-3E8814037CA7}"/>
</file>

<file path=customXml/itemProps4.xml><?xml version="1.0" encoding="utf-8"?>
<ds:datastoreItem xmlns:ds="http://schemas.openxmlformats.org/officeDocument/2006/customXml" ds:itemID="{91D4FEA4-B217-456F-9BCA-2AEF1E9C58F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86</vt:i4>
      </vt:variant>
    </vt:vector>
  </HeadingPairs>
  <TitlesOfParts>
    <vt:vector size="94" baseType="lpstr">
      <vt:lpstr>Information</vt:lpstr>
      <vt:lpstr>A Summary</vt:lpstr>
      <vt:lpstr>B High-cost</vt:lpstr>
      <vt:lpstr>C NMAH supplement</vt:lpstr>
      <vt:lpstr>D Erasmus+</vt:lpstr>
      <vt:lpstr>E Other high-cost TAs</vt:lpstr>
      <vt:lpstr>F Student access and success</vt:lpstr>
      <vt:lpstr>G Parameters</vt:lpstr>
      <vt:lpstr>A_datacols1</vt:lpstr>
      <vt:lpstr>A_datacols2</vt:lpstr>
      <vt:lpstr>A_hidecols</vt:lpstr>
      <vt:lpstr>A_hiderows_group1</vt:lpstr>
      <vt:lpstr>A_rowtags1</vt:lpstr>
      <vt:lpstr>A_rowtags2</vt:lpstr>
      <vt:lpstr>A_rowtags3</vt:lpstr>
      <vt:lpstr>A_rowvars</vt:lpstr>
      <vt:lpstr>ACCL_TA</vt:lpstr>
      <vt:lpstr>B_datacols1</vt:lpstr>
      <vt:lpstr>B_datacols2</vt:lpstr>
      <vt:lpstr>B_rowtags</vt:lpstr>
      <vt:lpstr>B_rowvars</vt:lpstr>
      <vt:lpstr>C_coltags1</vt:lpstr>
      <vt:lpstr>C_coltags2</vt:lpstr>
      <vt:lpstr>C_coltags3</vt:lpstr>
      <vt:lpstr>C_colvars</vt:lpstr>
      <vt:lpstr>C_datacols</vt:lpstr>
      <vt:lpstr>C_rowtags</vt:lpstr>
      <vt:lpstr>C_rowvars</vt:lpstr>
      <vt:lpstr>D_coltags1</vt:lpstr>
      <vt:lpstr>D_coltags2</vt:lpstr>
      <vt:lpstr>D_coltags3</vt:lpstr>
      <vt:lpstr>D_colvars</vt:lpstr>
      <vt:lpstr>D_datacols</vt:lpstr>
      <vt:lpstr>D_rowtags</vt:lpstr>
      <vt:lpstr>D_rowvars</vt:lpstr>
      <vt:lpstr>DATE</vt:lpstr>
      <vt:lpstr>DENINTAR</vt:lpstr>
      <vt:lpstr>DENINTAR_ISOV</vt:lpstr>
      <vt:lpstr>DIS_WHCOUNT</vt:lpstr>
      <vt:lpstr>DISABLED</vt:lpstr>
      <vt:lpstr>E_datacols1</vt:lpstr>
      <vt:lpstr>E_datacols2</vt:lpstr>
      <vt:lpstr>E_rowtags</vt:lpstr>
      <vt:lpstr>E_rowvars</vt:lpstr>
      <vt:lpstr>ERAS_TA</vt:lpstr>
      <vt:lpstr>F_datacols</vt:lpstr>
      <vt:lpstr>F_rowtags1</vt:lpstr>
      <vt:lpstr>F_rowtags11</vt:lpstr>
      <vt:lpstr>F_rowtags12</vt:lpstr>
      <vt:lpstr>F_rowtags13</vt:lpstr>
      <vt:lpstr>F_rowtags15</vt:lpstr>
      <vt:lpstr>F_rowtags16</vt:lpstr>
      <vt:lpstr>F_rowtags2</vt:lpstr>
      <vt:lpstr>F_rowtags4</vt:lpstr>
      <vt:lpstr>F_rowtags5</vt:lpstr>
      <vt:lpstr>F_rowtags6</vt:lpstr>
      <vt:lpstr>F_rowtags8</vt:lpstr>
      <vt:lpstr>F_rowtags9</vt:lpstr>
      <vt:lpstr>F_rowvars</vt:lpstr>
      <vt:lpstr>G_datacols</vt:lpstr>
      <vt:lpstr>G_rowtags</vt:lpstr>
      <vt:lpstr>G_rowvars</vt:lpstr>
      <vt:lpstr>HEALTH_TA</vt:lpstr>
      <vt:lpstr>HIGHCOST</vt:lpstr>
      <vt:lpstr>INT_TA</vt:lpstr>
      <vt:lpstr>LOND_TA</vt:lpstr>
      <vt:lpstr>MEDINTAR</vt:lpstr>
      <vt:lpstr>MEDINTAR_ISOV</vt:lpstr>
      <vt:lpstr>PGTS_TA</vt:lpstr>
      <vt:lpstr>'A Summary'!Print_Area</vt:lpstr>
      <vt:lpstr>'B High-cost'!Print_Area</vt:lpstr>
      <vt:lpstr>'C NMAH supplement'!Print_Area</vt:lpstr>
      <vt:lpstr>'D Erasmus+'!Print_Area</vt:lpstr>
      <vt:lpstr>'E Other high-cost TAs'!Print_Area</vt:lpstr>
      <vt:lpstr>'F Student access and success'!Print_Area</vt:lpstr>
      <vt:lpstr>'G Parameters'!Print_Area</vt:lpstr>
      <vt:lpstr>Information!Print_Area</vt:lpstr>
      <vt:lpstr>'E Other high-cost TAs'!Print_Titles</vt:lpstr>
      <vt:lpstr>PRORATA</vt:lpstr>
      <vt:lpstr>PROVIDER</vt:lpstr>
      <vt:lpstr>SP_FT</vt:lpstr>
      <vt:lpstr>SP_PT</vt:lpstr>
      <vt:lpstr>SPDISPOP</vt:lpstr>
      <vt:lpstr>SPDSAALLOC</vt:lpstr>
      <vt:lpstr>SPSDALLOC</vt:lpstr>
      <vt:lpstr>SPSECTORFLAG</vt:lpstr>
      <vt:lpstr>TABLEA</vt:lpstr>
      <vt:lpstr>TABLEB</vt:lpstr>
      <vt:lpstr>TABLEC</vt:lpstr>
      <vt:lpstr>TABLED</vt:lpstr>
      <vt:lpstr>TABLEE</vt:lpstr>
      <vt:lpstr>TABLEF</vt:lpstr>
      <vt:lpstr>TABLEG</vt:lpstr>
      <vt:lpstr>UKPRN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Rachel Cowley [7457]</dc:creator>
  <cp:lastModifiedBy>Mark Puttick</cp:lastModifiedBy>
  <cp:lastPrinted>2020-04-27T13:15:09Z</cp:lastPrinted>
  <dcterms:created xsi:type="dcterms:W3CDTF">1998-01-04T14:28:05Z</dcterms:created>
  <dcterms:modified xsi:type="dcterms:W3CDTF">2021-02-11T13:31:17Z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0x010100FD010261F054994E932308ADBDEBD0FC</vt:lpwstr>
  </property>
</Properties>
</file>