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xl/tables/table10.xml" ContentType="application/vnd.openxmlformats-officedocument.spreadsheetml.table+xml"/>
  <Override PartName="/customXml/itemProps3.xml" ContentType="application/vnd.openxmlformats-officedocument.customXmlProperties+xml"/>
  <Override PartName="/xl/tables/table9.xml" ContentType="application/vnd.openxmlformats-officedocument.spreadsheetml.table+xml"/>
  <Override PartName="/xl/tables/table8.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1.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30"/>
  <workbookPr codeName="ThisWorkbook" defaultThemeVersion="124226"/>
  <mc:AlternateContent xmlns:mc="http://schemas.openxmlformats.org/markup-compatibility/2006">
    <mc:Choice Requires="x15">
      <x15ac:absPath xmlns:x15ac="http://schemas.microsoft.com/office/spreadsheetml/2010/11/ac" url="S:\Allocations\Grant allocations\2022-23\Grant tables\Templates\December\"/>
    </mc:Choice>
  </mc:AlternateContent>
  <xr:revisionPtr revIDLastSave="0" documentId="8_{0CBD3B44-4488-4C69-8ADA-6D3698CBF2D9}" xr6:coauthVersionLast="47" xr6:coauthVersionMax="47" xr10:uidLastSave="{00000000-0000-0000-0000-000000000000}"/>
  <bookViews>
    <workbookView xWindow="-98" yWindow="-98" windowWidth="21795" windowHeight="13996"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s" sheetId="43" r:id="rId6"/>
    <sheet name="F_Student_access_and_success" sheetId="30" r:id="rId7"/>
    <sheet name="G_Parameters" sheetId="17" r:id="rId8"/>
  </sheets>
  <definedNames>
    <definedName name="A_datacols1">A_Summary!$B$38:$C$38</definedName>
    <definedName name="A_hidecols">A_Summary!$C$39</definedName>
    <definedName name="A_hiderows_group1">A_Summary!#REF!</definedName>
    <definedName name="A_hiderows_group2">A_Summary!$I$37:$I$37</definedName>
    <definedName name="A_rowtags1">A_Summary!$G$8:$G$17</definedName>
    <definedName name="A_rowtags2">A_Summary!$G$20</definedName>
    <definedName name="A_rowtags3">A_Summary!$G$22:$G$26</definedName>
    <definedName name="A_rowtags4">A_Summary!$G$28:$G$29</definedName>
    <definedName name="A_rowtags5">A_Summary!$G$28:$G$30</definedName>
    <definedName name="A_rowvars">A_Summary!$G$6</definedName>
    <definedName name="ACCL_TA">E_Other_high_cost_TAs!$K$5</definedName>
    <definedName name="B_datacols1">B_High_cost!$D$63:$H$63</definedName>
    <definedName name="B_rowtags">B_High_cost!$K$6:$M$60</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A_Summary!$I$6</definedName>
    <definedName name="DENINTAR">A_Summary!$H$35</definedName>
    <definedName name="DENINTAR_ISOV">A_Summary!$H$36</definedName>
    <definedName name="DENINTAR_ISOV2">A_Summary!#REF!</definedName>
    <definedName name="DENINTAR2">A_Summary!#REF!</definedName>
    <definedName name="DIS_WHCOUNT">F_Student_access_and_success!#REF!</definedName>
    <definedName name="DISABLED">F_Student_access_and_success!$A$63</definedName>
    <definedName name="E_datacols1">E_Other_high_cost_TAs!$E$113:$K$113</definedName>
    <definedName name="E_rowtags">E_Other_high_cost_TAs!$M$6:$P$110</definedName>
    <definedName name="E_rowvars">E_Other_high_cost_TAs!$M$5:$P$5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E_Other_high_cost_TAs!$J$5</definedName>
    <definedName name="MEDINTAR">A_Summary!$H$33</definedName>
    <definedName name="MEDINTAR_ISOV">A_Summary!$H$34</definedName>
    <definedName name="MEDINTAR_ISOV2">A_Summary!#REF!</definedName>
    <definedName name="MEDINTAR2">A_Summary!#REF!</definedName>
    <definedName name="Mental_health">F_Student_access_and_success!$A$74</definedName>
    <definedName name="OVERSEAS">TableD_Overseas[[#Headers],[Overseas study programmes (£)]]</definedName>
    <definedName name="PGTS_TA">E_Other_high_cost_TAs!$I$5</definedName>
    <definedName name="_xlnm.Print_Area" localSheetId="1">A_Summary!$A$1:$F$37</definedName>
    <definedName name="_xlnm.Print_Area" localSheetId="2">B_High_cost!$A$1:$I$61</definedName>
    <definedName name="_xlnm.Print_Area" localSheetId="3">C_NMAH_supplement!$A$1:$H$44</definedName>
    <definedName name="_xlnm.Print_Area" localSheetId="4">D_Overseas!$A$1:$G$8</definedName>
    <definedName name="_xlnm.Print_Area" localSheetId="5">E_Other_high_cost_TAs!$A$1:$L$112</definedName>
    <definedName name="_xlnm.Print_Area" localSheetId="6">F_Student_access_and_success!$A$1:$E$81</definedName>
    <definedName name="_xlnm.Print_Area" localSheetId="7">G_Parameters!$A$1:$H$52</definedName>
    <definedName name="_xlnm.Print_Area" localSheetId="0">Information!$A$1:$C$20</definedName>
    <definedName name="_xlnm.Print_Titles" localSheetId="5">E_Other_high_cost_TAs!$A:$D,E_Other_high_cost_TAs!$1:$5</definedName>
    <definedName name="PRORATA">A_Summary!$L$43</definedName>
    <definedName name="PROVIDER">A_Summary!$I$43</definedName>
    <definedName name="SP_FT">F_Student_access_and_success!$A$8</definedName>
    <definedName name="SP_PT">F_Student_access_and_success!$A$52</definedName>
    <definedName name="SPDISPOP">F_Student_access_and_success!#REF!</definedName>
    <definedName name="SPDSAALLOC">F_Student_access_and_success!#REF!</definedName>
    <definedName name="SPSDALLOC">F_Student_access_and_success!#REF!</definedName>
    <definedName name="SPSECTORFLAG">A_Summary!$K$43</definedName>
    <definedName name="TABLEA">A_Summary!$A$1</definedName>
    <definedName name="TABLEB">B_High_cost!$A$1</definedName>
    <definedName name="TABLEC">C_NMAH_supplement!$A$1</definedName>
    <definedName name="TABLED">D_Overseas!$A$1</definedName>
    <definedName name="TABLEE">E_Other_high_cost_TAs!$A$1</definedName>
    <definedName name="TABLEF">F_Student_access_and_success!$A$1</definedName>
    <definedName name="TABLEG">G_Parameters!$A$1</definedName>
    <definedName name="TC_coltags3">#REF!</definedName>
    <definedName name="UKPRN">A_Summary!$J$43</definedName>
  </definedNames>
  <calcPr calcId="191028"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A37" i="77"/>
  <c r="A16" i="79"/>
  <c r="A15" i="79"/>
  <c r="A14" i="79"/>
  <c r="A13" i="79"/>
  <c r="A12" i="79"/>
  <c r="A11" i="79"/>
  <c r="A10" i="79"/>
  <c r="B34" i="77" l="1"/>
  <c r="C64" i="43" l="1"/>
  <c r="C62" i="43"/>
  <c r="C60" i="43"/>
  <c r="C56" i="43"/>
  <c r="C54" i="43"/>
  <c r="C52" i="43"/>
  <c r="C35" i="22" l="1"/>
  <c r="C34" i="22"/>
  <c r="C33" i="22"/>
  <c r="C31" i="22"/>
  <c r="C30" i="22"/>
  <c r="C29" i="22"/>
  <c r="B36" i="77" l="1"/>
  <c r="B35" i="77"/>
  <c r="B33" i="77"/>
  <c r="I21" i="77" l="1"/>
  <c r="I22" i="77" l="1"/>
  <c r="A2" i="79"/>
  <c r="I23" i="77" l="1"/>
  <c r="A2" i="80" l="1"/>
  <c r="A2" i="43"/>
  <c r="A2" i="17"/>
  <c r="A2" i="30"/>
  <c r="A2" i="78"/>
  <c r="A2" i="77"/>
  <c r="A2" i="22"/>
  <c r="A3" i="79" l="1"/>
  <c r="C8" i="43" l="1"/>
  <c r="C104" i="43"/>
  <c r="C108" i="43"/>
  <c r="C20" i="43"/>
  <c r="C103" i="43"/>
  <c r="C107" i="43"/>
  <c r="C105" i="43"/>
  <c r="C109" i="43"/>
  <c r="C10" i="43"/>
  <c r="C100" i="43"/>
  <c r="C77" i="43"/>
  <c r="C84" i="43"/>
  <c r="C76" i="43"/>
  <c r="C75" i="43"/>
  <c r="C96" i="43"/>
  <c r="C98" i="43"/>
  <c r="C88" i="43"/>
  <c r="C90" i="43"/>
  <c r="C92" i="43"/>
  <c r="C80" i="43"/>
  <c r="C82" i="43"/>
  <c r="C68" i="43"/>
  <c r="C70" i="43"/>
  <c r="C72" i="43"/>
  <c r="C44" i="43"/>
  <c r="C46" i="43"/>
  <c r="C48" i="43"/>
  <c r="C36" i="43"/>
  <c r="C28" i="43"/>
  <c r="C38" i="43"/>
  <c r="C40" i="43"/>
  <c r="C30" i="43"/>
  <c r="C32" i="43"/>
  <c r="C22" i="43"/>
  <c r="C24" i="43"/>
  <c r="C14" i="43"/>
  <c r="C16" i="43"/>
  <c r="C13" i="22" l="1"/>
  <c r="C11" i="22"/>
  <c r="C7" i="22"/>
  <c r="C10" i="22"/>
  <c r="C8" i="22"/>
  <c r="C42" i="22"/>
  <c r="C57" i="22"/>
  <c r="C58" i="22"/>
  <c r="C59" i="22"/>
  <c r="C53" i="22"/>
  <c r="C54" i="22"/>
  <c r="C55" i="22"/>
  <c r="C49" i="22"/>
  <c r="C50" i="22"/>
  <c r="C51" i="22"/>
  <c r="C45" i="22"/>
  <c r="C46" i="22"/>
  <c r="C47" i="22"/>
  <c r="C41" i="22"/>
  <c r="C43" i="22"/>
  <c r="C18" i="22"/>
  <c r="C37" i="22"/>
  <c r="C38" i="22"/>
  <c r="C39" i="22"/>
  <c r="C25" i="22"/>
  <c r="C26" i="22"/>
  <c r="C27" i="22"/>
  <c r="C21" i="22"/>
  <c r="C22" i="22"/>
  <c r="C23" i="22"/>
  <c r="C17" i="22"/>
  <c r="C19" i="22"/>
  <c r="C15" i="22"/>
  <c r="C14" i="22"/>
</calcChain>
</file>

<file path=xl/sharedStrings.xml><?xml version="1.0" encoding="utf-8"?>
<sst xmlns="http://schemas.openxmlformats.org/spreadsheetml/2006/main" count="1315" uniqueCount="368">
  <si>
    <t>Office for Students: 2022-23 December grant tables</t>
  </si>
  <si>
    <t>About this workbook</t>
  </si>
  <si>
    <t>This workbook summarises our allocations across the sector for the 2022-23 academic year.
The tables combine the allocations to all OfS-funded providers.</t>
  </si>
  <si>
    <t>Table of contents</t>
  </si>
  <si>
    <t>The table of contents below contains a link to every sheet in the workbook.</t>
  </si>
  <si>
    <t>Note on the Go To command</t>
  </si>
  <si>
    <t>The Go To command (Control + G) can be used to navigate between tables in this spreadsheet, which will be prefixed "Table" followed by the table number and name. However, please note that the Go To dialog box will include other items that are for internal purposes only and should be ignored.</t>
  </si>
  <si>
    <t>Table A: 2022-23 Summary of allocations</t>
  </si>
  <si>
    <t>This worksheet contains two tables separated vertically by one blank row.</t>
  </si>
  <si>
    <t>[note 1] These allocations will be calculated following receipt of student data for 2022-23, and will be announced in February 2023.</t>
  </si>
  <si>
    <t>Table A1: Summary of allocations</t>
  </si>
  <si>
    <t>Name of allocation</t>
  </si>
  <si>
    <t>2022-23 allocation (£)</t>
  </si>
  <si>
    <t>2022-23  Allocation for days registered (£)</t>
  </si>
  <si>
    <t>ALLOC</t>
  </si>
  <si>
    <t>December</t>
  </si>
  <si>
    <t>Section 1: Funding for high-cost courses</t>
  </si>
  <si>
    <t>High-cost subject funding</t>
  </si>
  <si>
    <t>HIGHCOST</t>
  </si>
  <si>
    <t>Provider name</t>
  </si>
  <si>
    <t>Nursing, midwifery and allied health supplement</t>
  </si>
  <si>
    <t>HEALTH_TA</t>
  </si>
  <si>
    <t>Very high-cost STEM subjects</t>
  </si>
  <si>
    <t>VHCSS_TA</t>
  </si>
  <si>
    <t>Overseas study programmes</t>
  </si>
  <si>
    <t>ERAS_TA</t>
  </si>
  <si>
    <t>Postgraduate taught supplement</t>
  </si>
  <si>
    <t>PGTS_TA</t>
  </si>
  <si>
    <t>Intensive postgraduate provision</t>
  </si>
  <si>
    <t>INT_TA</t>
  </si>
  <si>
    <t>Accelerated full-time undergraduate provision</t>
  </si>
  <si>
    <t>ACCL_TA</t>
  </si>
  <si>
    <t>Clinical consultants' pay</t>
  </si>
  <si>
    <t>CCPAY_TA</t>
  </si>
  <si>
    <t>Senior academic GPs' pay</t>
  </si>
  <si>
    <t>SAGP_TA</t>
  </si>
  <si>
    <t>NHS pensions scheme compensation</t>
  </si>
  <si>
    <t>NHS_TA</t>
  </si>
  <si>
    <t>Degree apprenticeships [note 1]</t>
  </si>
  <si>
    <t>Not available</t>
  </si>
  <si>
    <t>Level 4 and 5 provision [note 1]</t>
  </si>
  <si>
    <t>Subtotal: funding for high-cost courses</t>
  </si>
  <si>
    <t>HIGHCOST_SUM</t>
  </si>
  <si>
    <t>Section 2: Funding for student access and success</t>
  </si>
  <si>
    <t>Premium to support successful student outcomes: full-time</t>
  </si>
  <si>
    <t>SP_FT</t>
  </si>
  <si>
    <t>Premium to support successful student outcomes: part-time</t>
  </si>
  <si>
    <t>SP_PT</t>
  </si>
  <si>
    <t>Disabled students' premium</t>
  </si>
  <si>
    <t>DISABLED</t>
  </si>
  <si>
    <t>Premium for student transitions and mental health</t>
  </si>
  <si>
    <t>SP_MH</t>
  </si>
  <si>
    <t>Subtotal: funding for student access and success</t>
  </si>
  <si>
    <t>SP_SUM</t>
  </si>
  <si>
    <t>Section 3: Funding for specialist providers</t>
  </si>
  <si>
    <t>Specialist institutions</t>
  </si>
  <si>
    <t>SPECIALIST_TA</t>
  </si>
  <si>
    <t>Subtotal: funding for specialist providers</t>
  </si>
  <si>
    <t>SPECIALIST_SUM</t>
  </si>
  <si>
    <t>Total funding</t>
  </si>
  <si>
    <t>T_TOT</t>
  </si>
  <si>
    <t>Table A2: Medical and dental intake targets</t>
  </si>
  <si>
    <t>Medical intake target for 2022-23</t>
  </si>
  <si>
    <t>MEDINTAR</t>
  </si>
  <si>
    <t>Of which maximum overseas numbers</t>
  </si>
  <si>
    <t>MEDINTAR_ISOV</t>
  </si>
  <si>
    <t>Dental intake target for 2022-23</t>
  </si>
  <si>
    <t>DENINTAR</t>
  </si>
  <si>
    <t>DENINTAR_ISOV</t>
  </si>
  <si>
    <t>GRANT</t>
  </si>
  <si>
    <t>GRANT_PR</t>
  </si>
  <si>
    <t>Provider</t>
  </si>
  <si>
    <t>UKPRN</t>
  </si>
  <si>
    <t>SPSECTORFLAG</t>
  </si>
  <si>
    <t>Pro-rata</t>
  </si>
  <si>
    <t>Providers registered in the 'Approved (fee cap)' category on 13 October 2022</t>
  </si>
  <si>
    <t>ALL</t>
  </si>
  <si>
    <t>Date</t>
  </si>
  <si>
    <t>Title</t>
  </si>
  <si>
    <t>Table B: 2022-23 High-cost subject funding</t>
  </si>
  <si>
    <t>Figures for OfS-fundable FTEs (column D) were taken from the relevant OfS data survey. This is HESES21 for most providers.</t>
  </si>
  <si>
    <t>Table B: High-cost subject funding</t>
  </si>
  <si>
    <t>Price group</t>
  </si>
  <si>
    <t>Mode</t>
  </si>
  <si>
    <t>Level</t>
  </si>
  <si>
    <t>OfS-fundable FTEs</t>
  </si>
  <si>
    <t>Adjustment for over-recruitment against medical and dental intake targets</t>
  </si>
  <si>
    <t>Other FTE adjustments</t>
  </si>
  <si>
    <t>Total FTEs for 2022-23 high-cost subject funding</t>
  </si>
  <si>
    <t>High-cost subject funding (£)</t>
  </si>
  <si>
    <t>PRICEGRP</t>
  </si>
  <si>
    <t>MODE</t>
  </si>
  <si>
    <t>LEVEL</t>
  </si>
  <si>
    <t>A</t>
  </si>
  <si>
    <t>Full-time</t>
  </si>
  <si>
    <t>UG</t>
  </si>
  <si>
    <t>FTS</t>
  </si>
  <si>
    <t>PGT_ML</t>
  </si>
  <si>
    <t>PGT_OTH</t>
  </si>
  <si>
    <t>Part-time</t>
  </si>
  <si>
    <t>PT</t>
  </si>
  <si>
    <t>B</t>
  </si>
  <si>
    <t>PGT_UGF</t>
  </si>
  <si>
    <t>PGT</t>
  </si>
  <si>
    <t>PGT (UG fee)</t>
  </si>
  <si>
    <t>PGT (Masters' loan)</t>
  </si>
  <si>
    <t>C1.1</t>
  </si>
  <si>
    <t>C11</t>
  </si>
  <si>
    <t>PGT (Other)</t>
  </si>
  <si>
    <t>C1.2</t>
  </si>
  <si>
    <t>C12</t>
  </si>
  <si>
    <t>C2</t>
  </si>
  <si>
    <t>Sandwich year out</t>
  </si>
  <si>
    <t>SWOUT</t>
  </si>
  <si>
    <t>D</t>
  </si>
  <si>
    <t>All price groups and modes</t>
  </si>
  <si>
    <t>T</t>
  </si>
  <si>
    <t>TOTAL</t>
  </si>
  <si>
    <t>Total</t>
  </si>
  <si>
    <t>HOMEF</t>
  </si>
  <si>
    <t>M_D_ADJ</t>
  </si>
  <si>
    <t>FTEADJ22</t>
  </si>
  <si>
    <t>FTE22</t>
  </si>
  <si>
    <t>HIGHCOST22</t>
  </si>
  <si>
    <t>Table C: 2022-23 Nursing, midwifery and allied health supplement</t>
  </si>
  <si>
    <t>Figures for OfS-fundable FTEs (columns C and D) were taken from the relevant OfS data survey. This is HESES21 for most providers.</t>
  </si>
  <si>
    <t>Table C: Nursing, midwifery and allied health supplement</t>
  </si>
  <si>
    <t>Profession</t>
  </si>
  <si>
    <t>OfS-fundable FTEs
(Full-time and sandwich year out)</t>
  </si>
  <si>
    <t xml:space="preserve">OfS-fundable FTEs
(Part-time)
</t>
  </si>
  <si>
    <t>FTE adjustments</t>
  </si>
  <si>
    <t>Total FTEs for NMAH supplement</t>
  </si>
  <si>
    <t>Nursing, midwifery and allied health supplement (£)</t>
  </si>
  <si>
    <t>PROF</t>
  </si>
  <si>
    <t>Dental hygiene</t>
  </si>
  <si>
    <t>DENHYG</t>
  </si>
  <si>
    <t>Dental therapy</t>
  </si>
  <si>
    <t>DENTHE</t>
  </si>
  <si>
    <t>Dietetics</t>
  </si>
  <si>
    <t>DIETET</t>
  </si>
  <si>
    <t>Midwifery</t>
  </si>
  <si>
    <t>MIDWIF</t>
  </si>
  <si>
    <t>Nursing - adult</t>
  </si>
  <si>
    <t>NURSAD</t>
  </si>
  <si>
    <t>Nursing - children</t>
  </si>
  <si>
    <t>NURSCH</t>
  </si>
  <si>
    <t>Nursing - learning disability</t>
  </si>
  <si>
    <t>NURSLD</t>
  </si>
  <si>
    <t>Nursing - mental health</t>
  </si>
  <si>
    <t>NURSMH</t>
  </si>
  <si>
    <t>Nursing - unclassified</t>
  </si>
  <si>
    <t>NURSUN</t>
  </si>
  <si>
    <t>Occupational therapy</t>
  </si>
  <si>
    <t>OCCTHE</t>
  </si>
  <si>
    <t>Operating department practice</t>
  </si>
  <si>
    <t>OPDEPT</t>
  </si>
  <si>
    <t>Orthoptics</t>
  </si>
  <si>
    <t>ORTHOP</t>
  </si>
  <si>
    <t>Orthotics and prosthetics</t>
  </si>
  <si>
    <t>ORTPRO</t>
  </si>
  <si>
    <t>Physiotherapy</t>
  </si>
  <si>
    <t>PHYSIO</t>
  </si>
  <si>
    <t>Podiatry</t>
  </si>
  <si>
    <t>PODCHI</t>
  </si>
  <si>
    <t>Radiography (diagnostic)</t>
  </si>
  <si>
    <t>RADDIA</t>
  </si>
  <si>
    <t>Radiography (therapeutic)</t>
  </si>
  <si>
    <t>RADTHE</t>
  </si>
  <si>
    <t>Speech and language therapy</t>
  </si>
  <si>
    <t>SPELAN</t>
  </si>
  <si>
    <t>All professions</t>
  </si>
  <si>
    <t>[MODE]</t>
  </si>
  <si>
    <t>HOMEF_HEALTH</t>
  </si>
  <si>
    <t>NMAH_FTEADJ</t>
  </si>
  <si>
    <t>HEALTHTAFTETOT</t>
  </si>
  <si>
    <t>HEALTH_TA22</t>
  </si>
  <si>
    <t>Table D: 2022-23 Overseas study programmes</t>
  </si>
  <si>
    <t>Figures for years abroad (columns B, C, D and E) were taken from the relevant OfS data survey. This is HESES21 for most providers.</t>
  </si>
  <si>
    <t>Table D: Overseas study programmes</t>
  </si>
  <si>
    <t>Type of year abroad</t>
  </si>
  <si>
    <t>Full-time years abroad
(OfS-fundable)</t>
  </si>
  <si>
    <t>Full-time years abroad
(Non-fundable)</t>
  </si>
  <si>
    <t>Sandwich year out years abroad
(OfS-fundable)</t>
  </si>
  <si>
    <t>Sandwich year out years abroad
(Non-fundable)</t>
  </si>
  <si>
    <t>Total years countable for Overseas study programmes</t>
  </si>
  <si>
    <t>Overseas study programmes (£)</t>
  </si>
  <si>
    <t>YEARABR</t>
  </si>
  <si>
    <t>Outgoing Erasmus+ and Turing years</t>
  </si>
  <si>
    <t>ERAS</t>
  </si>
  <si>
    <t>Outgoing other study years abroad</t>
  </si>
  <si>
    <t>NON_ERAS</t>
  </si>
  <si>
    <t>HOMENF</t>
  </si>
  <si>
    <t>ERASSTU</t>
  </si>
  <si>
    <t>ERAS_TA22</t>
  </si>
  <si>
    <t>Table E: 2022-23 Other high-cost targeted allocations</t>
  </si>
  <si>
    <t>Figures for OfS-fundable FTEs (column E) were taken from the relevant OfS data survey. This is HESES21 for most providers.</t>
  </si>
  <si>
    <t>Table E: Other high-cost targeted allocations</t>
  </si>
  <si>
    <t>Length</t>
  </si>
  <si>
    <t>Total FTEs for 2022-23 other high-cost targeted allocations</t>
  </si>
  <si>
    <t>Postgraduate taught supplement (£)</t>
  </si>
  <si>
    <t>Intensive postgraduate provision (£)</t>
  </si>
  <si>
    <t>Accelerated 
full-time undergraduate provision (£)</t>
  </si>
  <si>
    <t>LENGTH</t>
  </si>
  <si>
    <t>Standard</t>
  </si>
  <si>
    <t>S</t>
  </si>
  <si>
    <t>Titles</t>
  </si>
  <si>
    <t>Long</t>
  </si>
  <si>
    <t>L</t>
  </si>
  <si>
    <t>All price groups</t>
  </si>
  <si>
    <t>Full-time and sandwich year out</t>
  </si>
  <si>
    <t>TA_FTE22</t>
  </si>
  <si>
    <t>PGTS_TA22</t>
  </si>
  <si>
    <t>INT_TA22</t>
  </si>
  <si>
    <t>ACCL_TA22</t>
  </si>
  <si>
    <t>Table F: 2022-23 Student access and success</t>
  </si>
  <si>
    <t>This worksheet contains eight tables separated vertically by one blank row each.</t>
  </si>
  <si>
    <t>Where an allocation is calculated using headcounts from individualised data, the figures are shown in two tables; the first shows the headcounts and the second shows the calculation.</t>
  </si>
  <si>
    <t>[note 1] Taken from 'E_Other_high_cost_TAs' tab.</t>
  </si>
  <si>
    <t>[note 2] Taken from the relevant OfS data survey. This is HESES21 for most providers.</t>
  </si>
  <si>
    <t>Table F1.1.A: Headcounts for main allocation of 'Premium to support successful student outcomes: full-time'</t>
  </si>
  <si>
    <t>Group
(Qualification Aim / Age / Risk Category)</t>
  </si>
  <si>
    <t>Full-time and sandwich year out UG headcount 
(from 2020-21 individualised data):
all quintiles</t>
  </si>
  <si>
    <t>Label</t>
  </si>
  <si>
    <t>First degree / Young / Medium</t>
  </si>
  <si>
    <t>a</t>
  </si>
  <si>
    <t>Y_F_M</t>
  </si>
  <si>
    <t>First degree / Young / High</t>
  </si>
  <si>
    <t>b</t>
  </si>
  <si>
    <t>Y_F_H</t>
  </si>
  <si>
    <t>First degree / Mature / Medium</t>
  </si>
  <si>
    <t>c</t>
  </si>
  <si>
    <t>M_F_M</t>
  </si>
  <si>
    <t>First degree / Mature / High</t>
  </si>
  <si>
    <t>d</t>
  </si>
  <si>
    <t>M_F_H</t>
  </si>
  <si>
    <t>Other UG / Young / Medium</t>
  </si>
  <si>
    <t>e</t>
  </si>
  <si>
    <t>Y_O_M</t>
  </si>
  <si>
    <t>Other UG / Young / High</t>
  </si>
  <si>
    <t>f</t>
  </si>
  <si>
    <t>Y_O_H</t>
  </si>
  <si>
    <t>Other UG / Mature / Medium</t>
  </si>
  <si>
    <t>g</t>
  </si>
  <si>
    <t>M_O_M</t>
  </si>
  <si>
    <t>Other UG / Mature / High</t>
  </si>
  <si>
    <t>h</t>
  </si>
  <si>
    <t>M_O_H</t>
  </si>
  <si>
    <t>Table F1.1.B: Calculation of main allocation of 'Premium to support successful student outcomes: full-time'</t>
  </si>
  <si>
    <t>Entity</t>
  </si>
  <si>
    <t>Value</t>
  </si>
  <si>
    <t>Label or formula</t>
  </si>
  <si>
    <t>Weighted headcount of at-risk students</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</si>
  <si>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</si>
  <si>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SP_FT_MAIN_WHCOUNT</t>
  </si>
  <si>
    <t>Total headcount</t>
  </si>
  <si>
    <t>j</t>
  </si>
  <si>
    <t>SP_FT_MAIN_HCOUNT</t>
  </si>
  <si>
    <t>Proportion excluded for reason related to qualifications on entry data</t>
  </si>
  <si>
    <t>Not applicable</t>
  </si>
  <si>
    <t>PROPEXCL</t>
  </si>
  <si>
    <t>Variable</t>
  </si>
  <si>
    <t>Full-time student premium (main allocation) weighting</t>
  </si>
  <si>
    <r>
      <t xml:space="preserve">k = i </t>
    </r>
    <r>
      <rPr>
        <sz val="11"/>
        <rFont val="Calibri"/>
        <family val="2"/>
      </rPr>
      <t>÷</t>
    </r>
    <r>
      <rPr>
        <sz val="11"/>
        <rFont val="Arial"/>
        <family val="2"/>
      </rPr>
      <t xml:space="preserve"> j</t>
    </r>
  </si>
  <si>
    <t>SP_FT_MAIN_WEIGHT</t>
  </si>
  <si>
    <t>Total FTEs for 2022-23: Full-time and sandwich year out UG [note 1]</t>
  </si>
  <si>
    <t>l</t>
  </si>
  <si>
    <t>FT_UG_FTE</t>
  </si>
  <si>
    <t>Weighted FTEs</t>
  </si>
  <si>
    <r>
      <t xml:space="preserve">m = k </t>
    </r>
    <r>
      <rPr>
        <sz val="11"/>
        <rFont val="Calibri"/>
        <family val="2"/>
      </rPr>
      <t>×</t>
    </r>
    <r>
      <rPr>
        <sz val="11"/>
        <rFont val="Arial"/>
        <family val="2"/>
      </rPr>
      <t xml:space="preserve"> l</t>
    </r>
  </si>
  <si>
    <t>SP_FT_MAIN_WFTE</t>
  </si>
  <si>
    <t>Funding rate per weighted FTE (£)</t>
  </si>
  <si>
    <t>n</t>
  </si>
  <si>
    <t>SP_FT_MAIN_Rate</t>
  </si>
  <si>
    <t>Premium to support successful student outcomes: full-time (main allocation) (£)</t>
  </si>
  <si>
    <r>
      <t xml:space="preserve">o = m </t>
    </r>
    <r>
      <rPr>
        <sz val="11"/>
        <rFont val="Calibri"/>
        <family val="2"/>
      </rPr>
      <t>×</t>
    </r>
    <r>
      <rPr>
        <sz val="11"/>
        <rFont val="Arial"/>
        <family val="2"/>
      </rPr>
      <t xml:space="preserve"> n</t>
    </r>
  </si>
  <si>
    <t>SP_FT_MAIN</t>
  </si>
  <si>
    <t>Table F1.2.A: Headcounts for supplement of 'Premium to support successful student outcomes: full-time'</t>
  </si>
  <si>
    <t>Full-time and sandwich year out UG headcount 
(from 2020-21 individualised data):
quintiles 1 and 2</t>
  </si>
  <si>
    <t>p</t>
  </si>
  <si>
    <t>Y_F_M_1_2</t>
  </si>
  <si>
    <t>q</t>
  </si>
  <si>
    <t>Y_F_H_1_2</t>
  </si>
  <si>
    <t>r</t>
  </si>
  <si>
    <t>M_F_M_1_2</t>
  </si>
  <si>
    <t>s</t>
  </si>
  <si>
    <t>M_F_H_1_2</t>
  </si>
  <si>
    <t>t</t>
  </si>
  <si>
    <t>Y_O_M_1_2</t>
  </si>
  <si>
    <t>u</t>
  </si>
  <si>
    <t>Y_O_H_1_2</t>
  </si>
  <si>
    <t>v</t>
  </si>
  <si>
    <t>M_O_M_1_2</t>
  </si>
  <si>
    <t>w</t>
  </si>
  <si>
    <t>M_O_H_1_2</t>
  </si>
  <si>
    <t>Table F1.2.B: Calculation of supplement of 'Premium to support successful student outcomes: full-time'</t>
  </si>
  <si>
    <t>Headcount of at-risk and underrepresented students</t>
  </si>
  <si>
    <t>x = p + q + r + s + t + u + v + w</t>
  </si>
  <si>
    <t>SP_FT_SUPP_WHCOUNT</t>
  </si>
  <si>
    <t>SP_FT_SUPP_HCOUNT</t>
  </si>
  <si>
    <t>Full-time student premium (supplement) weighting</t>
  </si>
  <si>
    <t>y = x ÷ j</t>
  </si>
  <si>
    <t>SP_FT_SUPP_WEIGHT</t>
  </si>
  <si>
    <t>Medium and high risk students weighting</t>
  </si>
  <si>
    <t>z = (a + b + c + d + e + f + g + h) ÷ j</t>
  </si>
  <si>
    <t>SP_FT_SUPP_MHWEIGHT</t>
  </si>
  <si>
    <t>aa = y × z × l</t>
  </si>
  <si>
    <t>SP_FT_SUPP_WFTE</t>
  </si>
  <si>
    <t>bb</t>
  </si>
  <si>
    <t>SP_FT_SUPP_Rate</t>
  </si>
  <si>
    <t>Premium to support successful student outcomes: full-time (supplement) (£)</t>
  </si>
  <si>
    <t>cc = aa × bb</t>
  </si>
  <si>
    <t>SP_FT_SUPP</t>
  </si>
  <si>
    <t>Table F2: Calculation of 'Premium to support successful student outcomes: part-time' allocation</t>
  </si>
  <si>
    <t>Total FTEs for 2022-23: Part-time UG [note 1]</t>
  </si>
  <si>
    <t>PT_UG_FTE</t>
  </si>
  <si>
    <t>SP_PT_Rate</t>
  </si>
  <si>
    <t>Premium to support successful student outcomes: part-time (£)</t>
  </si>
  <si>
    <t>c = a × b</t>
  </si>
  <si>
    <t>Table F3.A: Headcounts for 'Disabled students' premium' allocation</t>
  </si>
  <si>
    <t>Disability status</t>
  </si>
  <si>
    <t>DSA-eligible headcount
(from 2020-21 individualised data)</t>
  </si>
  <si>
    <t>In receipt of DSA</t>
  </si>
  <si>
    <t>SPDSAALLOC</t>
  </si>
  <si>
    <t>Self-declared disability, not in receipt of DSA</t>
  </si>
  <si>
    <t>SPSDALLOC</t>
  </si>
  <si>
    <t>Table F3.B: Calculation of 'Disabled students' premium' allocation</t>
  </si>
  <si>
    <t>Column1</t>
  </si>
  <si>
    <t>Weighted headcount of disabled students</t>
  </si>
  <si>
    <t>c = (2 × a) + b</t>
  </si>
  <si>
    <t>DIS_WHCOUNT</t>
  </si>
  <si>
    <t>SPDISPOP</t>
  </si>
  <si>
    <t>Disabled students' premium weighting</t>
  </si>
  <si>
    <t>e = c ÷ d</t>
  </si>
  <si>
    <t>DIS_WGT</t>
  </si>
  <si>
    <t>Total FTEs for 2022-23 [note 1]</t>
  </si>
  <si>
    <t>DISFTE</t>
  </si>
  <si>
    <t>g = e × f</t>
  </si>
  <si>
    <t>DIS_WFTE</t>
  </si>
  <si>
    <t>DIS_RATE</t>
  </si>
  <si>
    <t>Minimum allocation (£)</t>
  </si>
  <si>
    <t>i</t>
  </si>
  <si>
    <t>Disabled students' premium (£)</t>
  </si>
  <si>
    <t>j = max (g × h, i)</t>
  </si>
  <si>
    <t>Table F4: Calculation of 'Premium for student transitions and mental health' allocation</t>
  </si>
  <si>
    <t>Headcount of OfS-fundable undergraduate entrants [note 2]</t>
  </si>
  <si>
    <t>HOMEF_ENTRANTS</t>
  </si>
  <si>
    <t>Adjustments to entrants</t>
  </si>
  <si>
    <t>TRANSHEADCOUNT</t>
  </si>
  <si>
    <t>Funding rate per entrant (£)</t>
  </si>
  <si>
    <t>MH_RATE</t>
  </si>
  <si>
    <t>Premium for student transitions and mental health (£)</t>
  </si>
  <si>
    <t>d = (a + b) × c</t>
  </si>
  <si>
    <t>SP_MH_22</t>
  </si>
  <si>
    <t>Table G: 2022-23 Parameters in the funding models</t>
  </si>
  <si>
    <t>This worksheet contains six tables separated vertically by one blank row each.</t>
  </si>
  <si>
    <t>Table G1: High-cost subject funding parameters</t>
  </si>
  <si>
    <t>[note 1] Scaling factor is not applied to C1.2</t>
  </si>
  <si>
    <t>Rate of funding</t>
  </si>
  <si>
    <t>Scaling factor [note 1]</t>
  </si>
  <si>
    <t>Table G2: Overseas study programmes parameters</t>
  </si>
  <si>
    <t>Table G3: Nursing, midwifery and allied health supplement parameters</t>
  </si>
  <si>
    <t>Rate of funding
UG</t>
  </si>
  <si>
    <t>Rate of funding
PGT (UG fee)</t>
  </si>
  <si>
    <t>Table G4: Postgraduate taught supplement parameters</t>
  </si>
  <si>
    <t>A, B, C1.1, C1.2 and C2</t>
  </si>
  <si>
    <t>Table G5: Intensive postgraduate provision parameters</t>
  </si>
  <si>
    <t>C1.1, C1.2 and C2</t>
  </si>
  <si>
    <t>Table G6: Accelerated full-time undergraduate provision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</si>
</sst>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7">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style="thin">
        <color indexed="64"/>
      </left>
      <right/>
      <top style="thin">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s>
  <cellStyleXfs count="5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3" fillId="0" borderId="0"/>
    <xf numFmtId="0" fontId="45" fillId="0" borderId="0">
      <alignment vertical="center" wrapText="1"/>
    </xf>
    <xf numFmtId="0" fontId="3" fillId="0" borderId="0"/>
    <xf numFmtId="0" fontId="3" fillId="0" borderId="0"/>
  </cellStyleXfs>
  <cellXfs count="404">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0" borderId="0" xfId="38" applyFont="1" applyAlignment="1">
      <alignment horizontal="right"/>
    </xf>
    <xf numFmtId="0" fontId="24" fillId="0" borderId="0" xfId="38" applyFont="1" applyAlignment="1">
      <alignment horizontal="left"/>
    </xf>
    <xf numFmtId="0" fontId="24" fillId="0" borderId="0" xfId="38" applyFont="1"/>
    <xf numFmtId="3" fontId="24" fillId="0" borderId="0" xfId="38" applyNumberFormat="1" applyFont="1" applyAlignment="1">
      <alignment horizontal="right"/>
    </xf>
    <xf numFmtId="0" fontId="23" fillId="0" borderId="0" xfId="38" applyFont="1" applyAlignment="1">
      <alignment horizontal="right"/>
    </xf>
    <xf numFmtId="3" fontId="24" fillId="0" borderId="0" xfId="38" applyNumberFormat="1" applyFont="1" applyAlignment="1">
      <alignment horizontal="left"/>
    </xf>
    <xf numFmtId="3" fontId="24" fillId="20" borderId="0" xfId="38" applyNumberFormat="1" applyFont="1" applyFill="1" applyAlignment="1">
      <alignment horizontal="center"/>
    </xf>
    <xf numFmtId="3" fontId="24" fillId="0" borderId="0" xfId="38" applyNumberFormat="1" applyFont="1" applyAlignment="1">
      <alignment horizontal="right" vertical="center"/>
    </xf>
    <xf numFmtId="3" fontId="24" fillId="19" borderId="0" xfId="38" applyNumberFormat="1" applyFont="1" applyFill="1" applyAlignment="1">
      <alignment horizontal="center"/>
    </xf>
    <xf numFmtId="3" fontId="25" fillId="0" borderId="0" xfId="38" applyNumberFormat="1" applyFont="1" applyAlignment="1">
      <alignment horizontal="right" vertical="center"/>
    </xf>
    <xf numFmtId="3" fontId="24" fillId="0" borderId="0" xfId="38" applyNumberFormat="1" applyFont="1" applyAlignment="1">
      <alignment horizontal="center"/>
    </xf>
    <xf numFmtId="4" fontId="24" fillId="0" borderId="0" xfId="38" applyNumberFormat="1" applyFont="1" applyAlignment="1">
      <alignment horizontal="right"/>
    </xf>
    <xf numFmtId="168" fontId="24" fillId="19" borderId="0" xfId="38" applyNumberFormat="1" applyFont="1" applyFill="1" applyAlignment="1">
      <alignment horizontal="center"/>
    </xf>
    <xf numFmtId="3" fontId="23" fillId="0" borderId="0" xfId="38" applyNumberFormat="1" applyFont="1" applyAlignment="1">
      <alignment horizontal="right"/>
    </xf>
    <xf numFmtId="3" fontId="24" fillId="19" borderId="0" xfId="38" applyNumberFormat="1" applyFont="1" applyFill="1" applyAlignment="1">
      <alignment horizontal="center" vertic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9" applyFont="1"/>
    <xf numFmtId="0" fontId="24" fillId="20" borderId="0" xfId="50" applyFont="1" applyFill="1" applyAlignment="1">
      <alignment horizontal="center" vertical="center" wrapText="1"/>
    </xf>
    <xf numFmtId="3" fontId="24" fillId="0" borderId="0" xfId="44"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0" fontId="24" fillId="0" borderId="17" xfId="0" applyFont="1" applyBorder="1"/>
    <xf numFmtId="3" fontId="23" fillId="0" borderId="0" xfId="0" applyNumberFormat="1" applyFont="1" applyAlignment="1">
      <alignment horizontal="right" vertical="center"/>
    </xf>
    <xf numFmtId="0" fontId="31" fillId="0" borderId="0" xfId="51"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0" fontId="37" fillId="24" borderId="0" xfId="0" applyFont="1" applyFill="1"/>
    <xf numFmtId="3" fontId="24" fillId="24" borderId="0" xfId="0" applyNumberFormat="1" applyFont="1" applyFill="1"/>
    <xf numFmtId="0" fontId="24" fillId="24" borderId="0" xfId="0" applyFont="1" applyFill="1"/>
    <xf numFmtId="0" fontId="22" fillId="0" borderId="17" xfId="0" applyFont="1" applyBorder="1"/>
    <xf numFmtId="0" fontId="38" fillId="21" borderId="0" xfId="0" applyFont="1" applyFill="1"/>
    <xf numFmtId="3" fontId="24" fillId="21" borderId="0" xfId="0" applyNumberFormat="1" applyFont="1" applyFill="1"/>
    <xf numFmtId="3" fontId="23" fillId="0" borderId="0" xfId="38" applyNumberFormat="1" applyFont="1" applyAlignment="1">
      <alignment horizontal="right" vertical="center"/>
    </xf>
    <xf numFmtId="0" fontId="40" fillId="19" borderId="0" xfId="0" applyFont="1" applyFill="1" applyAlignment="1">
      <alignment horizontal="center" vertical="center"/>
    </xf>
    <xf numFmtId="0" fontId="23" fillId="0" borderId="0" xfId="38" applyFont="1" applyAlignment="1">
      <alignment horizontal="right" vertical="center"/>
    </xf>
    <xf numFmtId="0" fontId="38" fillId="0" borderId="0" xfId="0" applyFont="1"/>
    <xf numFmtId="0" fontId="3" fillId="25" borderId="0" xfId="0" applyFont="1" applyFill="1" applyAlignment="1">
      <alignment horizontal="left" vertical="top" wrapText="1"/>
    </xf>
    <xf numFmtId="0" fontId="42" fillId="0" borderId="0" xfId="52">
      <alignment vertical="center"/>
    </xf>
    <xf numFmtId="0" fontId="43" fillId="0" borderId="0" xfId="53">
      <alignment vertical="center"/>
    </xf>
    <xf numFmtId="0" fontId="44" fillId="0" borderId="0" xfId="54">
      <alignment vertical="center"/>
    </xf>
    <xf numFmtId="0" fontId="32" fillId="0" borderId="0" xfId="0" applyFont="1" applyAlignment="1">
      <alignment vertical="top" wrapText="1"/>
    </xf>
    <xf numFmtId="0" fontId="41" fillId="0" borderId="0" xfId="51" applyFont="1" applyAlignment="1" applyProtection="1">
      <alignment vertical="top"/>
    </xf>
    <xf numFmtId="0" fontId="45" fillId="0" borderId="0" xfId="56"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1"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1" applyFont="1" applyAlignment="1" applyProtection="1">
      <alignment vertical="top"/>
    </xf>
    <xf numFmtId="0" fontId="22" fillId="0" borderId="13" xfId="0" applyFont="1" applyBorder="1" applyAlignment="1">
      <alignment horizontal="left" vertical="center"/>
    </xf>
    <xf numFmtId="0" fontId="36" fillId="0" borderId="0" xfId="38" applyFont="1" applyAlignment="1">
      <alignment horizontal="left" vertical="center" wrapText="1"/>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1"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4"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3" fillId="0" borderId="0" xfId="53" applyAlignment="1"/>
    <xf numFmtId="4" fontId="32" fillId="23" borderId="84" xfId="0" applyNumberFormat="1" applyFont="1" applyFill="1" applyBorder="1" applyAlignment="1">
      <alignment horizontal="right"/>
    </xf>
    <xf numFmtId="4" fontId="32" fillId="23" borderId="85" xfId="0" applyNumberFormat="1" applyFont="1" applyFill="1" applyBorder="1" applyAlignment="1">
      <alignment horizontal="right"/>
    </xf>
    <xf numFmtId="4" fontId="32" fillId="23" borderId="39"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2"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9" applyFont="1" applyAlignment="1">
      <alignment vertical="center"/>
    </xf>
    <xf numFmtId="4" fontId="32" fillId="0" borderId="41" xfId="49" applyNumberFormat="1" applyFont="1" applyBorder="1" applyAlignment="1">
      <alignment vertical="center"/>
    </xf>
    <xf numFmtId="4" fontId="32" fillId="0" borderId="70" xfId="49" applyNumberFormat="1" applyFont="1" applyBorder="1" applyAlignment="1">
      <alignment vertical="center"/>
    </xf>
    <xf numFmtId="4" fontId="32" fillId="0" borderId="35" xfId="49" applyNumberFormat="1" applyFont="1" applyBorder="1" applyAlignment="1">
      <alignment vertical="center"/>
    </xf>
    <xf numFmtId="0" fontId="32" fillId="0" borderId="11" xfId="49" applyFont="1" applyBorder="1" applyAlignment="1">
      <alignment vertical="center"/>
    </xf>
    <xf numFmtId="4" fontId="32" fillId="0" borderId="69" xfId="49" applyNumberFormat="1" applyFont="1" applyBorder="1" applyAlignment="1">
      <alignment vertical="center"/>
    </xf>
    <xf numFmtId="4" fontId="32" fillId="0" borderId="73" xfId="49" applyNumberFormat="1" applyFont="1" applyBorder="1" applyAlignment="1">
      <alignment vertical="center"/>
    </xf>
    <xf numFmtId="4" fontId="32" fillId="0" borderId="61" xfId="49" applyNumberFormat="1" applyFont="1" applyBorder="1" applyAlignment="1">
      <alignment vertical="center"/>
    </xf>
    <xf numFmtId="3" fontId="32" fillId="0" borderId="35" xfId="49" applyNumberFormat="1" applyFont="1" applyBorder="1" applyAlignment="1">
      <alignment vertical="center"/>
    </xf>
    <xf numFmtId="4" fontId="32" fillId="0" borderId="24" xfId="49" applyNumberFormat="1" applyFont="1" applyBorder="1" applyAlignment="1">
      <alignment vertical="center"/>
    </xf>
    <xf numFmtId="4" fontId="32" fillId="0" borderId="74" xfId="49" applyNumberFormat="1" applyFont="1" applyBorder="1" applyAlignment="1">
      <alignment vertical="center"/>
    </xf>
    <xf numFmtId="4" fontId="32" fillId="0" borderId="68" xfId="49" applyNumberFormat="1" applyFont="1" applyBorder="1" applyAlignment="1">
      <alignment vertical="center"/>
    </xf>
    <xf numFmtId="4" fontId="32" fillId="0" borderId="32" xfId="49" applyNumberFormat="1" applyFont="1" applyBorder="1" applyAlignment="1">
      <alignment vertical="center"/>
    </xf>
    <xf numFmtId="3" fontId="32" fillId="0" borderId="32" xfId="49" applyNumberFormat="1" applyFont="1" applyBorder="1" applyAlignment="1">
      <alignment vertical="center"/>
    </xf>
    <xf numFmtId="4" fontId="32" fillId="0" borderId="43" xfId="49" applyNumberFormat="1" applyFont="1" applyBorder="1" applyAlignment="1">
      <alignment vertical="center"/>
    </xf>
    <xf numFmtId="4" fontId="32" fillId="0" borderId="39" xfId="49" applyNumberFormat="1" applyFont="1" applyBorder="1" applyAlignment="1">
      <alignment vertical="center"/>
    </xf>
    <xf numFmtId="4" fontId="32" fillId="0" borderId="71" xfId="49" applyNumberFormat="1" applyFont="1" applyBorder="1" applyAlignment="1">
      <alignment vertical="center"/>
    </xf>
    <xf numFmtId="0" fontId="32" fillId="0" borderId="19" xfId="49" applyFont="1" applyBorder="1" applyAlignment="1">
      <alignment vertical="center"/>
    </xf>
    <xf numFmtId="4" fontId="32" fillId="0" borderId="75" xfId="49" applyNumberFormat="1" applyFont="1" applyBorder="1" applyAlignment="1">
      <alignment vertical="center"/>
    </xf>
    <xf numFmtId="4" fontId="32" fillId="0" borderId="33" xfId="49" applyNumberFormat="1" applyFont="1" applyBorder="1" applyAlignment="1">
      <alignment vertical="center"/>
    </xf>
    <xf numFmtId="3" fontId="32" fillId="0" borderId="33" xfId="49" applyNumberFormat="1" applyFont="1" applyBorder="1" applyAlignment="1">
      <alignment vertical="center"/>
    </xf>
    <xf numFmtId="4" fontId="32" fillId="0" borderId="45" xfId="49" applyNumberFormat="1" applyFont="1" applyBorder="1" applyAlignment="1">
      <alignment vertical="center"/>
    </xf>
    <xf numFmtId="4" fontId="32" fillId="0" borderId="72" xfId="49" applyNumberFormat="1" applyFont="1" applyBorder="1" applyAlignment="1">
      <alignment vertical="center"/>
    </xf>
    <xf numFmtId="4" fontId="32" fillId="0" borderId="36" xfId="49" applyNumberFormat="1" applyFont="1" applyBorder="1" applyAlignment="1">
      <alignment vertical="center"/>
    </xf>
    <xf numFmtId="3" fontId="32" fillId="0" borderId="36" xfId="49" applyNumberFormat="1" applyFont="1" applyBorder="1" applyAlignment="1">
      <alignment vertical="center"/>
    </xf>
    <xf numFmtId="4" fontId="32" fillId="0" borderId="46" xfId="0" applyNumberFormat="1" applyFont="1" applyBorder="1" applyAlignment="1">
      <alignment vertical="center" wrapText="1"/>
    </xf>
    <xf numFmtId="4" fontId="32" fillId="0" borderId="76" xfId="0" applyNumberFormat="1" applyFont="1" applyBorder="1" applyAlignment="1">
      <alignment vertical="center" wrapText="1"/>
    </xf>
    <xf numFmtId="0" fontId="27" fillId="0" borderId="0" xfId="0" applyFont="1" applyAlignment="1">
      <alignment horizontal="left" vertical="center" wrapText="1"/>
    </xf>
    <xf numFmtId="4" fontId="32" fillId="0" borderId="45" xfId="0" applyNumberFormat="1" applyFont="1" applyBorder="1" applyAlignment="1">
      <alignment vertical="center" wrapText="1"/>
    </xf>
    <xf numFmtId="4" fontId="32" fillId="0" borderId="72" xfId="0" applyNumberFormat="1" applyFont="1" applyBorder="1" applyAlignment="1">
      <alignment vertical="center" wrapText="1"/>
    </xf>
    <xf numFmtId="4" fontId="32" fillId="0" borderId="36" xfId="0" applyNumberFormat="1" applyFont="1" applyBorder="1" applyAlignment="1">
      <alignment vertical="center" wrapText="1"/>
    </xf>
    <xf numFmtId="3" fontId="32" fillId="0" borderId="36" xfId="44" applyNumberFormat="1" applyFont="1" applyBorder="1" applyAlignment="1">
      <alignment vertical="center"/>
    </xf>
    <xf numFmtId="0" fontId="32" fillId="0" borderId="0" xfId="0" applyFont="1"/>
    <xf numFmtId="166" fontId="23" fillId="0" borderId="0" xfId="0" applyNumberFormat="1" applyFont="1" applyAlignment="1">
      <alignment vertical="center"/>
    </xf>
    <xf numFmtId="4" fontId="32" fillId="0" borderId="64" xfId="0" applyNumberFormat="1" applyFont="1" applyBorder="1" applyAlignment="1">
      <alignment vertical="center" wrapText="1"/>
    </xf>
    <xf numFmtId="4" fontId="32" fillId="0" borderId="82"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0" xfId="0" applyNumberFormat="1" applyFont="1" applyBorder="1" applyAlignment="1">
      <alignment vertical="center"/>
    </xf>
    <xf numFmtId="3" fontId="32" fillId="0" borderId="81" xfId="0" applyNumberFormat="1" applyFont="1" applyBorder="1" applyAlignment="1">
      <alignment vertical="center"/>
    </xf>
    <xf numFmtId="3" fontId="32" fillId="0" borderId="86" xfId="0" applyNumberFormat="1" applyFont="1" applyBorder="1" applyAlignment="1">
      <alignment vertical="center"/>
    </xf>
    <xf numFmtId="3" fontId="32" fillId="0" borderId="83"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3" xfId="0" applyNumberFormat="1" applyFont="1" applyBorder="1" applyAlignment="1">
      <alignment horizontal="right" vertical="center"/>
    </xf>
    <xf numFmtId="3" fontId="32" fillId="0" borderId="13" xfId="44" applyNumberFormat="1" applyFont="1" applyBorder="1" applyAlignment="1">
      <alignment horizontal="right" vertical="center"/>
    </xf>
    <xf numFmtId="166" fontId="23" fillId="0" borderId="0" xfId="51"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5" fillId="0" borderId="0" xfId="56">
      <alignment vertical="center" wrapText="1"/>
    </xf>
    <xf numFmtId="0" fontId="22" fillId="0" borderId="0" xfId="0" applyFont="1" applyAlignment="1">
      <alignment horizontal="left" vertical="center"/>
    </xf>
    <xf numFmtId="0" fontId="27" fillId="0" borderId="79" xfId="0" applyFont="1" applyBorder="1" applyAlignment="1">
      <alignment horizontal="right" wrapText="1"/>
    </xf>
    <xf numFmtId="3" fontId="27" fillId="0" borderId="79" xfId="0" applyNumberFormat="1" applyFont="1" applyBorder="1" applyAlignment="1">
      <alignment horizontal="right"/>
    </xf>
    <xf numFmtId="0" fontId="32" fillId="0" borderId="16" xfId="0" applyFont="1" applyBorder="1" applyAlignment="1">
      <alignment horizontal="left" vertical="center"/>
    </xf>
    <xf numFmtId="0" fontId="32" fillId="0" borderId="0" xfId="57" applyFont="1" applyAlignment="1">
      <alignment horizontal="left"/>
    </xf>
    <xf numFmtId="0" fontId="32" fillId="0" borderId="0" xfId="57" applyFont="1" applyAlignment="1">
      <alignment horizontal="right"/>
    </xf>
    <xf numFmtId="0" fontId="32" fillId="18" borderId="12" xfId="57" applyFont="1" applyFill="1" applyBorder="1" applyAlignment="1">
      <alignment vertical="center" wrapText="1"/>
    </xf>
    <xf numFmtId="0" fontId="32" fillId="0" borderId="0" xfId="57" applyFont="1" applyAlignment="1">
      <alignment vertical="center"/>
    </xf>
    <xf numFmtId="3" fontId="32" fillId="0" borderId="24" xfId="58" applyNumberFormat="1" applyFont="1" applyBorder="1" applyAlignment="1">
      <alignment horizontal="left" vertical="center"/>
    </xf>
    <xf numFmtId="0" fontId="32" fillId="0" borderId="19" xfId="57" applyFont="1" applyBorder="1" applyAlignment="1">
      <alignment vertical="center"/>
    </xf>
    <xf numFmtId="3" fontId="32" fillId="0" borderId="88" xfId="58" applyNumberFormat="1" applyFont="1" applyBorder="1" applyAlignment="1">
      <alignment horizontal="left" vertical="center"/>
    </xf>
    <xf numFmtId="0" fontId="32" fillId="0" borderId="13" xfId="57" applyFont="1" applyBorder="1" applyAlignment="1">
      <alignment vertical="center"/>
    </xf>
    <xf numFmtId="3" fontId="32" fillId="0" borderId="64" xfId="58" applyNumberFormat="1" applyFont="1" applyBorder="1" applyAlignment="1">
      <alignment horizontal="left" vertical="center"/>
    </xf>
    <xf numFmtId="3" fontId="32" fillId="0" borderId="12" xfId="57" applyNumberFormat="1" applyFont="1" applyBorder="1" applyAlignment="1">
      <alignment horizontal="left" vertical="center" wrapText="1"/>
    </xf>
    <xf numFmtId="0" fontId="32" fillId="0" borderId="0" xfId="58" applyFont="1" applyAlignment="1">
      <alignment horizontal="right" vertical="center"/>
    </xf>
    <xf numFmtId="0" fontId="32" fillId="0" borderId="12" xfId="57" applyFont="1" applyBorder="1" applyAlignment="1">
      <alignment vertical="center"/>
    </xf>
    <xf numFmtId="0" fontId="32" fillId="0" borderId="13" xfId="57" applyFont="1" applyBorder="1" applyAlignment="1">
      <alignment horizontal="left" vertical="center" wrapText="1"/>
    </xf>
    <xf numFmtId="3" fontId="32" fillId="0" borderId="24" xfId="58" applyNumberFormat="1" applyFont="1" applyBorder="1" applyAlignment="1">
      <alignment horizontal="left" vertical="center" wrapText="1"/>
    </xf>
    <xf numFmtId="0" fontId="32" fillId="0" borderId="0" xfId="58" applyFont="1" applyAlignment="1">
      <alignment horizontal="left" vertical="center" wrapText="1"/>
    </xf>
    <xf numFmtId="3" fontId="32" fillId="0" borderId="26" xfId="58" applyNumberFormat="1" applyFont="1" applyBorder="1" applyAlignment="1">
      <alignment horizontal="right" vertical="center"/>
    </xf>
    <xf numFmtId="0" fontId="32" fillId="0" borderId="12" xfId="57" applyFont="1" applyBorder="1" applyAlignment="1">
      <alignment horizontal="left" vertical="center" wrapText="1"/>
    </xf>
    <xf numFmtId="4" fontId="32" fillId="0" borderId="23" xfId="58" applyNumberFormat="1" applyFont="1" applyBorder="1" applyAlignment="1">
      <alignment horizontal="right" vertical="center"/>
    </xf>
    <xf numFmtId="0" fontId="32" fillId="0" borderId="25" xfId="57" applyFont="1" applyBorder="1" applyAlignment="1">
      <alignment horizontal="left" vertical="center" wrapText="1"/>
    </xf>
    <xf numFmtId="3" fontId="32" fillId="0" borderId="78" xfId="58" applyNumberFormat="1" applyFont="1" applyBorder="1" applyAlignment="1">
      <alignment horizontal="left" vertical="center" wrapText="1"/>
    </xf>
    <xf numFmtId="4" fontId="32" fillId="0" borderId="79" xfId="58" applyNumberFormat="1" applyFont="1" applyBorder="1" applyAlignment="1">
      <alignment horizontal="right" vertical="center"/>
    </xf>
    <xf numFmtId="3" fontId="32" fillId="0" borderId="25" xfId="58" applyNumberFormat="1" applyFont="1" applyBorder="1" applyAlignment="1">
      <alignment horizontal="left" vertical="center" wrapText="1"/>
    </xf>
    <xf numFmtId="3" fontId="32" fillId="0" borderId="13" xfId="58" applyNumberFormat="1" applyFont="1" applyBorder="1" applyAlignment="1">
      <alignment horizontal="left" vertical="center" wrapText="1"/>
    </xf>
    <xf numFmtId="4" fontId="32" fillId="0" borderId="63" xfId="58" applyNumberFormat="1" applyFont="1" applyBorder="1" applyAlignment="1">
      <alignment horizontal="right" vertical="center"/>
    </xf>
    <xf numFmtId="3" fontId="32" fillId="0" borderId="64" xfId="58" applyNumberFormat="1" applyFont="1" applyBorder="1" applyAlignment="1">
      <alignment horizontal="left" vertical="center" wrapText="1"/>
    </xf>
    <xf numFmtId="0" fontId="27" fillId="0" borderId="67" xfId="57" applyFont="1" applyBorder="1" applyAlignment="1">
      <alignment horizontal="left" vertical="center" wrapText="1"/>
    </xf>
    <xf numFmtId="3" fontId="27" fillId="0" borderId="89" xfId="58" applyNumberFormat="1" applyFont="1" applyBorder="1" applyAlignment="1">
      <alignment horizontal="right" vertical="center"/>
    </xf>
    <xf numFmtId="3" fontId="32" fillId="0" borderId="90" xfId="58" applyNumberFormat="1" applyFont="1" applyBorder="1" applyAlignment="1">
      <alignment horizontal="left" vertical="center" wrapText="1"/>
    </xf>
    <xf numFmtId="0" fontId="32" fillId="0" borderId="12" xfId="57" applyFont="1" applyBorder="1" applyAlignment="1">
      <alignment vertical="center" wrapText="1"/>
    </xf>
    <xf numFmtId="0" fontId="32" fillId="18" borderId="23" xfId="57" applyFont="1" applyFill="1" applyBorder="1" applyAlignment="1">
      <alignment horizontal="right" vertical="center" wrapText="1"/>
    </xf>
    <xf numFmtId="3" fontId="32" fillId="0" borderId="23" xfId="58" applyNumberFormat="1" applyFont="1" applyBorder="1" applyAlignment="1">
      <alignment horizontal="right" vertical="center"/>
    </xf>
    <xf numFmtId="0" fontId="32" fillId="0" borderId="12" xfId="58" applyFont="1" applyBorder="1" applyAlignment="1">
      <alignment horizontal="right" vertical="center"/>
    </xf>
    <xf numFmtId="0" fontId="32" fillId="0" borderId="78" xfId="57" applyFont="1" applyBorder="1" applyAlignment="1">
      <alignment horizontal="left" vertical="center"/>
    </xf>
    <xf numFmtId="0" fontId="32" fillId="0" borderId="79" xfId="57" applyFont="1" applyBorder="1" applyAlignment="1">
      <alignment horizontal="right" vertical="center"/>
    </xf>
    <xf numFmtId="3" fontId="32" fillId="0" borderId="63" xfId="58" applyNumberFormat="1" applyFont="1" applyBorder="1" applyAlignment="1">
      <alignment horizontal="right" vertical="center"/>
    </xf>
    <xf numFmtId="0" fontId="32" fillId="0" borderId="12" xfId="58" applyFont="1" applyBorder="1" applyAlignment="1">
      <alignment horizontal="left" vertical="center" wrapText="1"/>
    </xf>
    <xf numFmtId="3" fontId="27" fillId="18" borderId="89" xfId="57" applyNumberFormat="1" applyFont="1" applyFill="1" applyBorder="1" applyAlignment="1">
      <alignment horizontal="right" vertical="center"/>
    </xf>
    <xf numFmtId="3" fontId="27" fillId="18" borderId="87" xfId="57" applyNumberFormat="1" applyFont="1" applyFill="1" applyBorder="1" applyAlignment="1">
      <alignment horizontal="right" vertical="center"/>
    </xf>
    <xf numFmtId="0" fontId="32" fillId="0" borderId="64" xfId="57" applyFont="1" applyBorder="1" applyAlignment="1">
      <alignment horizontal="left" vertical="center" wrapText="1"/>
    </xf>
    <xf numFmtId="3" fontId="32" fillId="0" borderId="12" xfId="58" applyNumberFormat="1" applyFont="1" applyBorder="1" applyAlignment="1">
      <alignment horizontal="left" vertical="center" wrapText="1"/>
    </xf>
    <xf numFmtId="0" fontId="32" fillId="0" borderId="0" xfId="57" applyFont="1" applyAlignment="1">
      <alignment horizontal="left" vertical="center" wrapText="1"/>
    </xf>
    <xf numFmtId="3" fontId="32" fillId="0" borderId="59" xfId="58" applyNumberFormat="1" applyFont="1" applyBorder="1" applyAlignment="1">
      <alignment horizontal="left" vertical="center" wrapText="1"/>
    </xf>
    <xf numFmtId="0" fontId="27" fillId="0" borderId="10" xfId="57" applyFont="1" applyBorder="1" applyAlignment="1">
      <alignment horizontal="left" vertical="center" wrapText="1"/>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79"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5" applyFont="1" applyBorder="1" applyAlignment="1">
      <alignment horizontal="right" vertical="center" wrapText="1"/>
    </xf>
    <xf numFmtId="170" fontId="32" fillId="0" borderId="12" xfId="45"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9"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1"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4" xfId="0" applyNumberFormat="1" applyFont="1" applyBorder="1" applyAlignment="1">
      <alignment horizontal="right" vertical="center" wrapText="1"/>
    </xf>
    <xf numFmtId="3" fontId="32" fillId="0" borderId="65"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3" xfId="0" applyNumberFormat="1" applyFont="1" applyBorder="1" applyAlignment="1">
      <alignment horizontal="right" vertical="center" wrapText="1"/>
    </xf>
    <xf numFmtId="3" fontId="32" fillId="0" borderId="45" xfId="0" applyNumberFormat="1" applyFont="1" applyBorder="1" applyAlignment="1">
      <alignment horizontal="right" vertical="center" wrapText="1"/>
    </xf>
    <xf numFmtId="3" fontId="32" fillId="0" borderId="66" xfId="0" applyNumberFormat="1" applyFont="1" applyBorder="1" applyAlignment="1">
      <alignment horizontal="right" vertical="center" wrapText="1"/>
    </xf>
    <xf numFmtId="3" fontId="32" fillId="23" borderId="36" xfId="0" applyNumberFormat="1" applyFont="1" applyFill="1" applyBorder="1" applyAlignment="1">
      <alignment horizontal="right" vertical="center" wrapText="1"/>
    </xf>
    <xf numFmtId="3" fontId="32" fillId="23" borderId="44" xfId="0" applyNumberFormat="1" applyFont="1" applyFill="1" applyBorder="1" applyAlignment="1">
      <alignment horizontal="right" vertical="center" wrapText="1"/>
    </xf>
    <xf numFmtId="3" fontId="32" fillId="0" borderId="36" xfId="0" applyNumberFormat="1" applyFont="1" applyBorder="1" applyAlignment="1">
      <alignment horizontal="right" vertical="center" wrapText="1"/>
    </xf>
    <xf numFmtId="0" fontId="32" fillId="0" borderId="13" xfId="0" applyFont="1" applyBorder="1" applyAlignment="1">
      <alignment vertical="center"/>
    </xf>
    <xf numFmtId="4" fontId="32" fillId="0" borderId="41" xfId="0" applyNumberFormat="1" applyFont="1" applyBorder="1" applyAlignment="1">
      <alignment vertical="center"/>
    </xf>
    <xf numFmtId="4" fontId="32" fillId="0" borderId="35" xfId="0" applyNumberFormat="1" applyFont="1" applyBorder="1" applyAlignment="1">
      <alignment horizontal="right" vertical="center"/>
    </xf>
    <xf numFmtId="4" fontId="32" fillId="0" borderId="40" xfId="0" applyNumberFormat="1" applyFont="1" applyBorder="1" applyAlignment="1">
      <alignment horizontal="right" vertical="center"/>
    </xf>
    <xf numFmtId="3" fontId="32" fillId="23" borderId="35" xfId="44" applyNumberFormat="1" applyFont="1" applyFill="1" applyBorder="1" applyAlignment="1">
      <alignment horizontal="right" vertical="center"/>
    </xf>
    <xf numFmtId="4" fontId="32" fillId="23" borderId="33" xfId="44" applyNumberFormat="1" applyFont="1" applyFill="1" applyBorder="1" applyAlignment="1">
      <alignment horizontal="right" vertical="center"/>
    </xf>
    <xf numFmtId="0" fontId="32" fillId="0" borderId="11" xfId="0" applyFont="1" applyBorder="1" applyAlignment="1">
      <alignment horizontal="left" vertical="center"/>
    </xf>
    <xf numFmtId="4" fontId="32" fillId="0" borderId="39" xfId="0" applyNumberFormat="1" applyFont="1" applyBorder="1" applyAlignment="1">
      <alignment vertical="center"/>
    </xf>
    <xf numFmtId="4" fontId="32" fillId="23" borderId="32" xfId="0" applyNumberFormat="1" applyFont="1" applyFill="1" applyBorder="1" applyAlignment="1">
      <alignment horizontal="right" vertical="center"/>
    </xf>
    <xf numFmtId="4" fontId="32" fillId="0" borderId="32" xfId="0" applyNumberFormat="1" applyFont="1" applyBorder="1" applyAlignment="1">
      <alignment horizontal="right" vertical="center"/>
    </xf>
    <xf numFmtId="4" fontId="32" fillId="0" borderId="38" xfId="0" applyNumberFormat="1" applyFont="1" applyBorder="1" applyAlignment="1">
      <alignment horizontal="right" vertical="center"/>
    </xf>
    <xf numFmtId="3" fontId="32" fillId="23" borderId="32" xfId="44" applyNumberFormat="1" applyFont="1" applyFill="1" applyBorder="1" applyAlignment="1">
      <alignment horizontal="right" vertical="center"/>
    </xf>
    <xf numFmtId="4" fontId="32" fillId="23" borderId="32" xfId="44" applyNumberFormat="1" applyFont="1" applyFill="1" applyBorder="1" applyAlignment="1">
      <alignment horizontal="right" vertical="center"/>
    </xf>
    <xf numFmtId="0" fontId="32" fillId="0" borderId="19" xfId="0" applyFont="1" applyBorder="1" applyAlignment="1">
      <alignment horizontal="left" vertical="center"/>
    </xf>
    <xf numFmtId="4" fontId="32" fillId="0" borderId="43"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42" xfId="0" applyNumberFormat="1" applyFont="1" applyBorder="1" applyAlignment="1">
      <alignment horizontal="right" vertical="center"/>
    </xf>
    <xf numFmtId="3" fontId="32" fillId="0" borderId="33" xfId="44" applyNumberFormat="1" applyFont="1" applyBorder="1" applyAlignment="1">
      <alignment horizontal="right" vertical="center"/>
    </xf>
    <xf numFmtId="0" fontId="32" fillId="0" borderId="48" xfId="0" applyFont="1" applyBorder="1" applyAlignment="1">
      <alignment vertical="center"/>
    </xf>
    <xf numFmtId="0" fontId="32" fillId="0" borderId="48" xfId="0" applyFont="1" applyBorder="1" applyAlignment="1">
      <alignment horizontal="left" vertical="center"/>
    </xf>
    <xf numFmtId="4" fontId="32" fillId="0" borderId="53" xfId="0" applyNumberFormat="1" applyFont="1" applyBorder="1" applyAlignment="1">
      <alignment vertical="center"/>
    </xf>
    <xf numFmtId="4" fontId="32" fillId="23" borderId="49" xfId="0" applyNumberFormat="1" applyFont="1" applyFill="1" applyBorder="1" applyAlignment="1">
      <alignment horizontal="right" vertical="center"/>
    </xf>
    <xf numFmtId="4" fontId="32" fillId="0" borderId="49" xfId="0" applyNumberFormat="1" applyFont="1" applyBorder="1" applyAlignment="1">
      <alignment horizontal="right" vertical="center"/>
    </xf>
    <xf numFmtId="4" fontId="32" fillId="0" borderId="50" xfId="0" applyNumberFormat="1" applyFont="1" applyBorder="1" applyAlignment="1">
      <alignment horizontal="right" vertical="center"/>
    </xf>
    <xf numFmtId="3" fontId="32" fillId="0" borderId="49" xfId="44" applyNumberFormat="1" applyFont="1" applyBorder="1" applyAlignment="1">
      <alignment horizontal="right" vertical="center"/>
    </xf>
    <xf numFmtId="4" fontId="32" fillId="23" borderId="49" xfId="44" applyNumberFormat="1" applyFont="1" applyFill="1" applyBorder="1" applyAlignment="1">
      <alignment horizontal="right" vertical="center"/>
    </xf>
    <xf numFmtId="4" fontId="32" fillId="23" borderId="35" xfId="0" applyNumberFormat="1" applyFont="1" applyFill="1" applyBorder="1" applyAlignment="1">
      <alignment horizontal="right" vertical="center"/>
    </xf>
    <xf numFmtId="4" fontId="32" fillId="23" borderId="35" xfId="44" applyNumberFormat="1" applyFont="1" applyFill="1" applyBorder="1" applyAlignment="1">
      <alignment horizontal="right" vertical="center"/>
    </xf>
    <xf numFmtId="4" fontId="32" fillId="0" borderId="54"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7" xfId="0" applyNumberFormat="1" applyFont="1" applyBorder="1" applyAlignment="1">
      <alignment horizontal="right" vertical="center"/>
    </xf>
    <xf numFmtId="3" fontId="32" fillId="0" borderId="32" xfId="44" applyNumberFormat="1" applyFont="1" applyBorder="1" applyAlignment="1">
      <alignment horizontal="right" vertical="center"/>
    </xf>
    <xf numFmtId="4" fontId="32" fillId="23" borderId="36" xfId="44" applyNumberFormat="1" applyFont="1" applyFill="1" applyBorder="1" applyAlignment="1">
      <alignment horizontal="right" vertical="center"/>
    </xf>
    <xf numFmtId="3" fontId="32" fillId="23" borderId="30" xfId="44" applyNumberFormat="1" applyFont="1" applyFill="1" applyBorder="1" applyAlignment="1">
      <alignment horizontal="right" vertical="center"/>
    </xf>
    <xf numFmtId="4" fontId="32" fillId="23" borderId="30" xfId="44" applyNumberFormat="1" applyFont="1" applyFill="1" applyBorder="1" applyAlignment="1">
      <alignment horizontal="right" vertical="center"/>
    </xf>
    <xf numFmtId="3" fontId="32" fillId="23" borderId="33" xfId="44" applyNumberFormat="1" applyFont="1" applyFill="1" applyBorder="1" applyAlignment="1">
      <alignment horizontal="right" vertical="center"/>
    </xf>
    <xf numFmtId="3" fontId="32" fillId="0" borderId="36" xfId="44" applyNumberFormat="1" applyFont="1" applyBorder="1" applyAlignment="1">
      <alignment horizontal="right" vertical="center"/>
    </xf>
    <xf numFmtId="3" fontId="32" fillId="0" borderId="34" xfId="44" applyNumberFormat="1" applyFont="1" applyBorder="1" applyAlignment="1">
      <alignment horizontal="right" vertical="center"/>
    </xf>
    <xf numFmtId="4" fontId="32" fillId="23" borderId="34" xfId="44" applyNumberFormat="1" applyFont="1" applyFill="1" applyBorder="1" applyAlignment="1">
      <alignment horizontal="right" vertical="center"/>
    </xf>
    <xf numFmtId="3" fontId="32" fillId="23" borderId="36" xfId="44" applyNumberFormat="1" applyFont="1" applyFill="1" applyBorder="1" applyAlignment="1">
      <alignment horizontal="right" vertical="center"/>
    </xf>
    <xf numFmtId="0" fontId="32" fillId="0" borderId="0" xfId="0" applyFont="1" applyAlignment="1">
      <alignment horizontal="left" vertical="center" wrapText="1"/>
    </xf>
    <xf numFmtId="4" fontId="32" fillId="0" borderId="55"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3" fontId="32" fillId="23" borderId="11" xfId="44" applyNumberFormat="1" applyFont="1" applyFill="1" applyBorder="1" applyAlignment="1">
      <alignment horizontal="right" vertical="center"/>
    </xf>
    <xf numFmtId="4" fontId="32" fillId="23" borderId="11" xfId="44" applyNumberFormat="1" applyFont="1" applyFill="1" applyBorder="1" applyAlignment="1">
      <alignment horizontal="right" vertical="center"/>
    </xf>
    <xf numFmtId="0" fontId="32" fillId="0" borderId="15" xfId="0" applyFont="1" applyBorder="1" applyAlignment="1">
      <alignment vertical="center"/>
    </xf>
    <xf numFmtId="4" fontId="32" fillId="0" borderId="56"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4" fontId="32" fillId="23" borderId="15" xfId="44" applyNumberFormat="1" applyFont="1" applyFill="1" applyBorder="1" applyAlignment="1">
      <alignment horizontal="right" vertical="center"/>
    </xf>
    <xf numFmtId="0" fontId="32" fillId="0" borderId="51" xfId="0" applyFont="1" applyBorder="1" applyAlignment="1">
      <alignment vertical="center"/>
    </xf>
    <xf numFmtId="0" fontId="32" fillId="0" borderId="51" xfId="0" applyFont="1" applyBorder="1" applyAlignment="1">
      <alignment horizontal="left" vertical="center"/>
    </xf>
    <xf numFmtId="4" fontId="32" fillId="0" borderId="57" xfId="0" applyNumberFormat="1" applyFont="1" applyBorder="1" applyAlignment="1">
      <alignment vertical="center"/>
    </xf>
    <xf numFmtId="4" fontId="32" fillId="23" borderId="51" xfId="0" applyNumberFormat="1" applyFont="1" applyFill="1" applyBorder="1" applyAlignment="1">
      <alignment horizontal="right" vertical="center"/>
    </xf>
    <xf numFmtId="4" fontId="32" fillId="0" borderId="51" xfId="0" applyNumberFormat="1" applyFont="1" applyBorder="1" applyAlignment="1">
      <alignment horizontal="right" vertical="center"/>
    </xf>
    <xf numFmtId="4" fontId="32" fillId="0" borderId="52" xfId="0" applyNumberFormat="1" applyFont="1" applyBorder="1" applyAlignment="1">
      <alignment horizontal="right" vertical="center"/>
    </xf>
    <xf numFmtId="4" fontId="32" fillId="23" borderId="51" xfId="44" applyNumberFormat="1" applyFont="1" applyFill="1" applyBorder="1" applyAlignment="1">
      <alignment horizontal="right" vertical="center"/>
    </xf>
    <xf numFmtId="3" fontId="32" fillId="23" borderId="49" xfId="44" applyNumberFormat="1" applyFont="1" applyFill="1" applyBorder="1" applyAlignment="1">
      <alignment horizontal="right" vertical="center"/>
    </xf>
    <xf numFmtId="4" fontId="32" fillId="0" borderId="45" xfId="0" applyNumberFormat="1" applyFont="1" applyBorder="1" applyAlignment="1">
      <alignment vertical="center"/>
    </xf>
    <xf numFmtId="4" fontId="32" fillId="23" borderId="36" xfId="0" applyNumberFormat="1" applyFont="1" applyFill="1" applyBorder="1" applyAlignment="1">
      <alignment horizontal="right" vertical="center"/>
    </xf>
    <xf numFmtId="4" fontId="32" fillId="0" borderId="36" xfId="0" applyNumberFormat="1" applyFont="1" applyBorder="1" applyAlignment="1">
      <alignment horizontal="right" vertical="center"/>
    </xf>
    <xf numFmtId="4" fontId="32" fillId="0" borderId="44" xfId="0" applyNumberFormat="1" applyFont="1" applyBorder="1" applyAlignment="1">
      <alignment horizontal="right" vertical="center"/>
    </xf>
    <xf numFmtId="0" fontId="27" fillId="0" borderId="27" xfId="0" applyFont="1" applyBorder="1" applyAlignment="1">
      <alignment vertical="center"/>
    </xf>
    <xf numFmtId="0" fontId="27" fillId="0" borderId="27" xfId="0" applyFont="1" applyBorder="1" applyAlignment="1">
      <alignment horizontal="right" vertical="center"/>
    </xf>
    <xf numFmtId="4" fontId="32" fillId="0" borderId="58" xfId="0" applyNumberFormat="1" applyFont="1" applyBorder="1" applyAlignment="1">
      <alignment vertical="center"/>
    </xf>
    <xf numFmtId="4" fontId="32" fillId="0" borderId="27" xfId="0" applyNumberFormat="1" applyFont="1" applyBorder="1" applyAlignment="1">
      <alignment horizontal="right" vertical="center"/>
    </xf>
    <xf numFmtId="4" fontId="32" fillId="0" borderId="28" xfId="0" applyNumberFormat="1" applyFont="1" applyBorder="1" applyAlignment="1">
      <alignment horizontal="right" vertical="center"/>
    </xf>
    <xf numFmtId="3" fontId="32" fillId="23" borderId="27" xfId="44" applyNumberFormat="1" applyFont="1" applyFill="1" applyBorder="1" applyAlignment="1">
      <alignment horizontal="right" vertical="center"/>
    </xf>
    <xf numFmtId="3" fontId="32" fillId="0" borderId="27" xfId="44"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3" fontId="32" fillId="23" borderId="15" xfId="44" applyNumberFormat="1" applyFont="1" applyFill="1" applyBorder="1" applyAlignment="1">
      <alignment horizontal="right" vertical="center"/>
    </xf>
    <xf numFmtId="3" fontId="32" fillId="0" borderId="15" xfId="44" applyNumberFormat="1" applyFont="1" applyBorder="1" applyAlignment="1">
      <alignment horizontal="right" vertical="center"/>
    </xf>
    <xf numFmtId="0" fontId="27" fillId="0" borderId="48" xfId="0" applyFont="1" applyBorder="1" applyAlignment="1">
      <alignment horizontal="left" vertical="center" wrapText="1"/>
    </xf>
    <xf numFmtId="0" fontId="27" fillId="0" borderId="51" xfId="0" applyFont="1" applyBorder="1" applyAlignment="1">
      <alignment vertical="center"/>
    </xf>
    <xf numFmtId="0" fontId="27" fillId="0" borderId="51" xfId="0" applyFont="1" applyBorder="1" applyAlignment="1">
      <alignment horizontal="right" vertical="center"/>
    </xf>
    <xf numFmtId="3" fontId="32" fillId="0" borderId="51" xfId="44" applyNumberFormat="1" applyFont="1" applyBorder="1" applyAlignment="1">
      <alignment horizontal="right" vertical="center"/>
    </xf>
    <xf numFmtId="3" fontId="32" fillId="23" borderId="51" xfId="44" applyNumberFormat="1" applyFont="1" applyFill="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29"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3" fontId="32" fillId="0" borderId="16" xfId="44" applyNumberFormat="1" applyFont="1" applyBorder="1" applyAlignment="1">
      <alignment horizontal="right" vertical="center"/>
    </xf>
    <xf numFmtId="3" fontId="32" fillId="23" borderId="16" xfId="44" applyNumberFormat="1" applyFont="1" applyFill="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46" xfId="0" applyNumberFormat="1" applyFont="1" applyBorder="1" applyAlignment="1">
      <alignment vertical="center"/>
    </xf>
    <xf numFmtId="4" fontId="32" fillId="0" borderId="77" xfId="0" applyNumberFormat="1" applyFont="1" applyBorder="1" applyAlignment="1">
      <alignment horizontal="right" vertical="center"/>
    </xf>
    <xf numFmtId="4" fontId="32" fillId="0" borderId="60" xfId="0" applyNumberFormat="1" applyFont="1" applyBorder="1" applyAlignment="1">
      <alignment vertical="center"/>
    </xf>
    <xf numFmtId="4" fontId="32" fillId="23" borderId="31" xfId="0" applyNumberFormat="1" applyFont="1" applyFill="1" applyBorder="1" applyAlignment="1">
      <alignment horizontal="right" vertical="center"/>
    </xf>
    <xf numFmtId="0" fontId="39" fillId="0" borderId="0" xfId="0" applyFont="1" applyAlignment="1">
      <alignment vertical="top" wrapText="1"/>
    </xf>
    <xf numFmtId="0" fontId="3" fillId="0" borderId="0" xfId="0" applyFont="1" applyAlignment="1">
      <alignment vertical="top" wrapText="1"/>
    </xf>
    <xf numFmtId="0" fontId="22" fillId="0" borderId="0" xfId="0" applyFont="1" applyAlignment="1">
      <alignment horizontal="left"/>
    </xf>
    <xf numFmtId="0" fontId="32" fillId="0" borderId="24" xfId="51" applyFont="1" applyBorder="1" applyAlignment="1">
      <alignment horizontal="left"/>
    </xf>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3" xfId="0" applyNumberFormat="1" applyFont="1" applyBorder="1" applyAlignment="1">
      <alignment horizontal="right" vertical="center"/>
    </xf>
    <xf numFmtId="3" fontId="32" fillId="0" borderId="21" xfId="58" applyNumberFormat="1" applyFont="1" applyBorder="1" applyAlignment="1">
      <alignment horizontal="right" vertical="center"/>
    </xf>
    <xf numFmtId="0" fontId="32" fillId="0" borderId="23" xfId="57" applyFont="1" applyBorder="1" applyAlignment="1">
      <alignment horizontal="right" vertical="center"/>
    </xf>
    <xf numFmtId="164" fontId="32" fillId="0" borderId="63" xfId="58" applyNumberFormat="1" applyFont="1" applyBorder="1" applyAlignment="1">
      <alignment horizontal="right" vertical="center"/>
    </xf>
    <xf numFmtId="0" fontId="27" fillId="0" borderId="78" xfId="0" applyFont="1" applyBorder="1" applyAlignment="1">
      <alignment horizontal="left" vertical="center"/>
    </xf>
    <xf numFmtId="0" fontId="27" fillId="0" borderId="13" xfId="0" applyFont="1" applyBorder="1" applyAlignment="1">
      <alignment vertical="center"/>
    </xf>
    <xf numFmtId="0" fontId="46" fillId="0" borderId="23" xfId="0" applyFont="1" applyBorder="1" applyAlignment="1">
      <alignment horizontal="left" vertical="center" wrapText="1"/>
    </xf>
    <xf numFmtId="0" fontId="32" fillId="0" borderId="21" xfId="49" applyFont="1" applyBorder="1" applyAlignment="1">
      <alignment horizontal="left" vertical="center"/>
    </xf>
    <xf numFmtId="0" fontId="32" fillId="0" borderId="62" xfId="49" applyFont="1" applyBorder="1" applyAlignment="1">
      <alignment horizontal="left" vertical="center"/>
    </xf>
    <xf numFmtId="0" fontId="27" fillId="0" borderId="26" xfId="0" applyFont="1" applyBorder="1" applyAlignment="1">
      <alignment horizontal="left" vertical="center"/>
    </xf>
    <xf numFmtId="0" fontId="27" fillId="0" borderId="63"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2"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78" xfId="0" applyFont="1" applyBorder="1" applyAlignment="1">
      <alignment horizontal="right" wrapText="1"/>
    </xf>
    <xf numFmtId="3" fontId="32" fillId="0" borderId="16" xfId="0" applyNumberFormat="1" applyFont="1" applyBorder="1" applyAlignment="1">
      <alignment horizontal="right" vertical="center"/>
    </xf>
    <xf numFmtId="0" fontId="27" fillId="0" borderId="78" xfId="0" applyFont="1" applyBorder="1" applyAlignment="1">
      <alignment vertical="center"/>
    </xf>
    <xf numFmtId="3" fontId="27" fillId="0" borderId="78"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7" xfId="0" applyNumberFormat="1" applyFont="1" applyBorder="1" applyAlignment="1">
      <alignment vertical="center"/>
    </xf>
    <xf numFmtId="4" fontId="32" fillId="0" borderId="30" xfId="0" applyNumberFormat="1" applyFont="1" applyBorder="1" applyAlignment="1">
      <alignment horizontal="right" vertical="center"/>
    </xf>
    <xf numFmtId="4" fontId="32" fillId="0" borderId="30" xfId="0" applyNumberFormat="1" applyFont="1" applyBorder="1" applyAlignment="1">
      <alignment vertical="center"/>
    </xf>
    <xf numFmtId="3" fontId="32" fillId="0" borderId="30" xfId="0" applyNumberFormat="1" applyFont="1" applyBorder="1" applyAlignment="1">
      <alignmen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0" fontId="27" fillId="0" borderId="81" xfId="0" applyFont="1" applyBorder="1" applyAlignment="1">
      <alignment vertical="center"/>
    </xf>
    <xf numFmtId="4" fontId="32" fillId="0" borderId="77" xfId="0" applyNumberFormat="1" applyFont="1" applyBorder="1" applyAlignment="1">
      <alignment vertical="center"/>
    </xf>
    <xf numFmtId="3" fontId="32" fillId="0" borderId="77"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0" fontId="32" fillId="0" borderId="24" xfId="51" applyFont="1" applyBorder="1" applyAlignment="1">
      <alignment horizontal="left" vertical="top"/>
    </xf>
    <xf numFmtId="0" fontId="27" fillId="0" borderId="81" xfId="0" applyFont="1" applyBorder="1" applyAlignment="1">
      <alignment horizontal="left" vertical="center" wrapText="1"/>
    </xf>
    <xf numFmtId="0" fontId="27" fillId="0" borderId="83" xfId="0" applyFont="1" applyBorder="1" applyAlignment="1">
      <alignment horizontal="left" vertical="center" wrapText="1"/>
    </xf>
    <xf numFmtId="4" fontId="32" fillId="0" borderId="77" xfId="0" applyNumberFormat="1" applyFont="1" applyBorder="1" applyAlignment="1">
      <alignment vertical="center" wrapText="1"/>
    </xf>
    <xf numFmtId="3" fontId="32" fillId="0" borderId="77" xfId="44" applyNumberFormat="1" applyFont="1" applyBorder="1" applyAlignment="1">
      <alignment vertic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2" xr:uid="{682F20F2-ECF6-4CD3-954E-B693A864A188}"/>
    <cellStyle name="Heading 2" xfId="31" builtinId="17" customBuiltin="1"/>
    <cellStyle name="Heading 2 2" xfId="53" xr:uid="{D5AF5948-0F57-4F09-8F45-B0A7DACEDF3F}"/>
    <cellStyle name="Heading 3" xfId="32" builtinId="18" customBuiltin="1"/>
    <cellStyle name="Heading 3 2" xfId="54" xr:uid="{4166C7DD-BF52-49A5-BD19-05D3E455F324}"/>
    <cellStyle name="Heading 4" xfId="33" builtinId="19" customBuiltin="1"/>
    <cellStyle name="Hyperlink" xfId="51" builtinId="8"/>
    <cellStyle name="Hyperlink 2" xfId="56" xr:uid="{425DB374-EA78-49D9-822A-9E05AC916325}"/>
    <cellStyle name="Input" xfId="34" builtinId="20" customBuiltin="1"/>
    <cellStyle name="Linked Cell" xfId="35" builtinId="24" customBuiltin="1"/>
    <cellStyle name="Neutral" xfId="36" builtinId="28" customBuiltin="1"/>
    <cellStyle name="Normal" xfId="0" builtinId="0"/>
    <cellStyle name="Normal 2" xfId="46" xr:uid="{00000000-0005-0000-0000-000026000000}"/>
    <cellStyle name="Normal 2 2" xfId="47" xr:uid="{00000000-0005-0000-0000-000027000000}"/>
    <cellStyle name="Normal 3" xfId="48" xr:uid="{00000000-0005-0000-0000-000028000000}"/>
    <cellStyle name="Normal 3 2" xfId="57" xr:uid="{732B5005-47C9-4416-B26E-CC55A69C2C51}"/>
    <cellStyle name="Normal 5 3" xfId="55" xr:uid="{BA5A55E4-60FF-41C2-ABDE-7CF729EA0719}"/>
    <cellStyle name="Normal 8" xfId="44" xr:uid="{00000000-0005-0000-0000-000029000000}"/>
    <cellStyle name="Normal_20120614 sm exp" xfId="37" xr:uid="{00000000-0005-0000-0000-00002A000000}"/>
    <cellStyle name="Normal_Funding calculation template for ASNs and transfers" xfId="50" xr:uid="{00000000-0005-0000-0000-00002B000000}"/>
    <cellStyle name="Normal_jul0047 2" xfId="45" xr:uid="{00000000-0005-0000-0000-00002D000000}"/>
    <cellStyle name="Normal_martab" xfId="49" xr:uid="{00000000-0005-0000-0000-00002E000000}"/>
    <cellStyle name="Normal_wpdb_" xfId="38" xr:uid="{00000000-0005-0000-0000-00002F000000}"/>
    <cellStyle name="Normal_wpdb_ 2" xfId="58" xr:uid="{FD661027-B8E1-4DE9-BF94-D6188C49216D}"/>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46">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outline="0">
        <bottom style="thin">
          <color indexed="64"/>
        </bottom>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outline="0">
        <bottom style="thin">
          <color indexed="64"/>
        </bottom>
      </border>
    </dxf>
    <dxf>
      <border diagonalUp="0" diagonalDown="0">
        <left/>
        <right/>
        <top/>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bottom style="thin">
          <color indexed="64"/>
        </bottom>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outline="0">
        <bottom style="thin">
          <color indexed="64"/>
        </bottom>
      </border>
    </dxf>
    <dxf>
      <border diagonalUp="0" diagonalDown="0">
        <left/>
        <right/>
        <top/>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auto="1"/>
        </top>
        <bottom/>
        <vertical/>
        <horizont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border diagonalUp="0" diagonalDown="0" outline="0">
        <left/>
        <right style="thin">
          <color indexed="64"/>
        </right>
        <top style="thin">
          <color indexed="64"/>
        </top>
        <bottom style="thin">
          <color indexed="64"/>
        </bottom>
      </border>
    </dxf>
    <dxf>
      <font>
        <strike val="0"/>
        <outline val="0"/>
        <shadow val="0"/>
        <u val="none"/>
        <vertAlign val="baseline"/>
        <sz val="11"/>
        <color auto="1"/>
        <name val="Arial"/>
        <family val="2"/>
        <scheme val="none"/>
      </font>
      <border diagonalUp="0" diagonalDown="0" outline="0">
        <left/>
        <right/>
        <top style="thin">
          <color indexed="64"/>
        </top>
        <bottom style="thin">
          <color indexed="64"/>
        </bottom>
      </border>
    </dxf>
    <dxf>
      <border outline="0">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outline="0">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color theme="0" tint="-0.24994659260841701"/>
      </font>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bottom style="thin">
          <color indexed="64"/>
        </bottom>
      </border>
    </dxf>
    <dxf>
      <border outline="0">
        <top style="medium">
          <color indexed="64"/>
        </top>
        <bottom style="medium">
          <color indexed="64"/>
        </bottom>
      </border>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bottom style="thin">
          <color indexed="64"/>
        </bottom>
      </border>
    </dxf>
    <dxf>
      <border outline="0">
        <top style="medium">
          <color indexed="64"/>
        </top>
        <bottom style="medium">
          <color indexed="64"/>
        </bottom>
      </border>
    </dxf>
    <dxf>
      <alignment vertical="center" textRotation="0" indent="0" justifyLastLine="0" shrinkToFit="0" readingOrder="0"/>
    </dxf>
    <dxf>
      <alignment vertical="center" textRotation="0" indent="0" justifyLastLine="0" shrinkToFit="0" readingOrder="0"/>
    </dxf>
    <dxf>
      <font>
        <color theme="0" tint="-0.14996795556505021"/>
      </font>
    </dxf>
    <dxf>
      <numFmt numFmtId="3" formatCode="#,##0"/>
    </dxf>
    <dxf>
      <border>
        <left style="thin">
          <color indexed="64"/>
        </left>
      </border>
    </dxf>
    <dxf>
      <alignment horizontal="left" vertical="center" textRotation="0" indent="0" justifyLastLine="0" shrinkToFit="0" readingOrder="0"/>
    </dxf>
    <dxf>
      <border outline="0">
        <bottom style="thin">
          <color indexed="64"/>
        </bottom>
      </border>
    </dxf>
    <dxf>
      <border outline="0">
        <bottom style="medium">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strike val="0"/>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bottom style="thin">
          <color indexed="64"/>
        </bottom>
      </border>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b val="0"/>
        <i val="0"/>
      </font>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45"/>
      <tableStyleElement type="headerRow" dxfId="144"/>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43" dataDxfId="142" tableBorderDxfId="141" headerRowCellStyle="Normal 5 3" dataCellStyle="Hyperlink 2">
  <tableColumns count="1">
    <tableColumn id="1" xr3:uid="{9386DD02-CC06-4E87-BF79-33D748CE89DE}" name="Column1" headerRowDxfId="140" dataDxfId="139"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BorderDxfId="61" tableBorderDxfId="62">
  <tableColumns count="3">
    <tableColumn id="1" xr3:uid="{5AC3AE30-4D4F-4189-868C-348EDE36E3BB}" name="Group_x000a_(Qualification Aim / Age / Risk Category)" dataDxfId="60" dataCellStyle="Normal 3 2"/>
    <tableColumn id="2" xr3:uid="{1426BD7C-4BFD-4F72-9398-D4971837EC5C}" name="Full-time and sandwich year out UG headcount _x000a_(from 2020-21 individualised data):_x000a_quintiles 1 and 2" dataDxfId="59" dataCellStyle="Normal_wpdb_ 2"/>
    <tableColumn id="4" xr3:uid="{6C948BF3-F7A3-4DB4-9884-F241ECE8992D}" name="Label" dataDxfId="58"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BorderDxfId="56" tableBorderDxfId="57">
  <tableColumns count="3">
    <tableColumn id="1" xr3:uid="{4E455D9B-CC35-49A3-ADA0-105F6D3763EE}" name="Entity" dataDxfId="55" dataCellStyle="Normal 3 2"/>
    <tableColumn id="2" xr3:uid="{4C51FF11-25C0-4763-B936-33C27160F66D}" name="Value" dataDxfId="54" dataCellStyle="Normal_wpdb_ 2"/>
    <tableColumn id="4" xr3:uid="{5B72E626-8552-4723-96CC-02D952B78AE9}" name="Label or formula" dataDxfId="53"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dataDxfId="52" headerRowBorderDxfId="50" tableBorderDxfId="51">
  <tableColumns count="3">
    <tableColumn id="1" xr3:uid="{F8F47877-8605-4104-8B56-BD4E73F6F894}" name="Entity" dataDxfId="49"/>
    <tableColumn id="2" xr3:uid="{7D9D1C3C-F95B-405C-97B7-0F8D0BC7BA5C}" name="Value" dataDxfId="48"/>
    <tableColumn id="4" xr3:uid="{005000B6-AF12-45B3-B31F-401135056D7B}" name="Label or formula" dataDxfId="47"/>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BorderDxfId="45" tableBorderDxfId="46">
  <tableColumns count="3">
    <tableColumn id="1" xr3:uid="{3872B8F7-0697-49F2-8757-AFF7548D00D3}" name="Disability status" dataDxfId="44" dataCellStyle="Normal 3 2"/>
    <tableColumn id="2" xr3:uid="{C3E6DE68-DA6B-42B2-B603-69CB1C00C142}" name="DSA-eligible headcount_x000a_(from 2020-21 individualised data)" dataDxfId="43" dataCellStyle="Normal_wpdb_ 2"/>
    <tableColumn id="4" xr3:uid="{4A452F64-E555-4347-9110-574A2DC9A5EF}" name="Label" dataDxfId="42"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BorderDxfId="40" tableBorderDxfId="41">
  <tableColumns count="3">
    <tableColumn id="1" xr3:uid="{9ADC25E6-22E1-4F55-A01E-E5BAB686496F}" name="Entity" dataDxfId="39" dataCellStyle="Normal 3 2"/>
    <tableColumn id="2" xr3:uid="{049D7AE3-EA39-4552-96A6-C1096C8A826F}" name="Value" dataDxfId="38" dataCellStyle="Normal_wpdb_ 2"/>
    <tableColumn id="4" xr3:uid="{D5C923F9-5275-4E20-9219-00F2BAB3258D}" name="Column1" dataDxfId="37"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BorderDxfId="35" tableBorderDxfId="36">
  <tableColumns count="3">
    <tableColumn id="1" xr3:uid="{17DF2794-DA9A-43A3-8FDF-EC7A95DB36C7}" name="Entity" dataDxfId="34" dataCellStyle="Normal 3 2"/>
    <tableColumn id="2" xr3:uid="{181AE1C4-55C2-4C59-8BF0-A74491653D9A}" name="Value" dataDxfId="33" dataCellStyle="Normal_wpdb_ 2"/>
    <tableColumn id="4" xr3:uid="{584899C9-A585-4C8E-9F25-FD5AC951B64D}" name="Label or formula"/>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32" dataDxfId="31" headerRowBorderDxfId="29" tableBorderDxfId="30">
  <tableColumns count="2">
    <tableColumn id="1" xr3:uid="{C87B3E63-2DEA-4CFB-9BD5-6CCE9E0E01F0}" name="Price group" dataDxfId="28"/>
    <tableColumn id="2" xr3:uid="{69C1E317-024A-4F8F-B9F6-338A109DB87C}" name="Rate of funding" dataDxfId="27"/>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26" dataDxfId="25" headerRowBorderDxfId="23" tableBorderDxfId="24" totalsRowBorderDxfId="22">
  <tableColumns count="1">
    <tableColumn id="1" xr3:uid="{F675A0CF-87DD-4B51-982A-75E2CF9012D6}" name="Rate of funding" dataDxfId="21"/>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20" dataDxfId="19" headerRowBorderDxfId="17" tableBorderDxfId="18">
  <tableColumns count="3">
    <tableColumn id="1" xr3:uid="{6D60CC9E-E1B0-4A55-AB05-4D15933C527A}" name="Profession" dataDxfId="16"/>
    <tableColumn id="3" xr3:uid="{62C79737-862C-4416-A514-E723CFB4E7A8}" name="Rate of funding_x000a_UG" dataDxfId="15"/>
    <tableColumn id="4" xr3:uid="{F89477D5-DE3D-4005-98AB-6ABF80AFC785}" name="Rate of funding_x000a_PGT (UG fee)" dataDxfId="14"/>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13" dataDxfId="12" headerRowBorderDxfId="10" tableBorderDxfId="11" totalsRowBorderDxfId="9">
  <tableColumns count="2">
    <tableColumn id="1" xr3:uid="{E3EABFA6-3231-4406-9358-5BFB0C778783}" name="Price group" dataDxfId="8"/>
    <tableColumn id="2" xr3:uid="{B6C7008A-E1A7-4BE1-866F-D6F365650752}" name="Rate of funding" dataDxfId="7"/>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6:C30" totalsRowShown="0" headerRowDxfId="133" headerRowBorderDxfId="131" tableBorderDxfId="132">
  <tableColumns count="3">
    <tableColumn id="2" xr3:uid="{241EEA89-1D61-40B9-9867-FFF90831DEA8}" name="Name of allocation"/>
    <tableColumn id="3" xr3:uid="{8BCD976B-ED2E-4FFD-BC39-A378F5946565}" name="2022-23 allocation (£)" dataDxfId="130"/>
    <tableColumn id="4" xr3:uid="{BB2096D9-79AC-428C-BA6B-6CBB8C68800D}" name="2022-23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5" tableBorderDxfId="6">
  <tableColumns count="2">
    <tableColumn id="1" xr3:uid="{DBAF1E71-4E3A-46B6-8E6C-1ED47952AC60}" name="Price group" dataDxfId="4"/>
    <tableColumn id="2" xr3:uid="{C892F6E0-D52F-4215-9428-673B809AF613}" name="Rate of funding" dataDxfId="3"/>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2">
  <tableColumns count="2">
    <tableColumn id="1" xr3:uid="{A785AEAE-481A-4A8C-AA0A-21926A52C09C}" name="Price group" dataDxfId="1"/>
    <tableColumn id="2" xr3:uid="{37C7BB59-EF59-42C5-BF4C-023593558A8F}" name="Rate of funding" dataDxfId="0"/>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3:B36" headerRowCount="0" totalsRowShown="0" headerRowDxfId="129" dataDxfId="128" tableBorderDxfId="127">
  <tableColumns count="2">
    <tableColumn id="1" xr3:uid="{E2EBD62A-A3EF-4A9B-AF9C-2BECCB72B470}" name="Column1" headerRowDxfId="126" dataDxfId="125"/>
    <tableColumn id="3" xr3:uid="{2D47541A-DB4A-46EF-9722-F281DCE7197A}" name="Column3" headerRowDxfId="124" dataDxfId="123"/>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60" totalsRowShown="0" headerRowDxfId="121" dataDxfId="120" headerRowBorderDxfId="118" tableBorderDxfId="119">
  <tableColumns count="8">
    <tableColumn id="1" xr3:uid="{9B1C1A92-8DBB-4A2E-8F56-45803B4E13AB}" name="Price group" dataDxfId="117"/>
    <tableColumn id="2" xr3:uid="{DAA27C68-6911-4F98-B1D3-AE3901A12CE1}" name="Mode" dataDxfId="116"/>
    <tableColumn id="3" xr3:uid="{50655DE4-A811-4E99-BAB7-9D5E6E67F536}" name="Level" dataDxfId="115"/>
    <tableColumn id="4" xr3:uid="{B1085008-D7AF-4AD6-B3D0-546274FCFCDA}" name="OfS-fundable FTEs" dataDxfId="114"/>
    <tableColumn id="5" xr3:uid="{41B684DB-1113-4C84-BF60-36E31876BC8A}" name="Adjustment for over-recruitment against medical and dental intake targets" dataDxfId="113"/>
    <tableColumn id="6" xr3:uid="{FBF92683-5331-4656-8FFE-743A5683EC8D}" name="Other FTE adjustments" dataDxfId="112"/>
    <tableColumn id="7" xr3:uid="{49CDDEBB-E171-473C-B4F9-1AECB59BDFF3}" name="Total FTEs for 2022-23 high-cost subject funding" dataDxfId="111"/>
    <tableColumn id="8" xr3:uid="{F8315DCA-0E3F-4637-B938-70EA3EB90DDB}" name="High-cost subject funding (£)" dataDxfId="110"/>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08" headerRowBorderDxfId="106" tableBorderDxfId="107">
  <tableColumns count="7">
    <tableColumn id="1" xr3:uid="{8472BA02-A3F3-43F1-A140-C44373BC7122}" name="Profession"/>
    <tableColumn id="2" xr3:uid="{81461E2D-00AA-4D07-B3FD-91221B4AAD17}" name="Level" dataDxfId="105"/>
    <tableColumn id="3" xr3:uid="{8CD24862-2E2D-4A81-BCB0-E33403AC0220}" name="OfS-fundable FTEs_x000a_(Full-time and sandwich year out)" dataDxfId="104"/>
    <tableColumn id="4" xr3:uid="{282FA768-0C84-4F69-9AE4-16077A610A27}" name="OfS-fundable FTEs_x000a_(Part-time)_x000a_"/>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03"/>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01" dataDxfId="100" headerRowBorderDxfId="98" tableBorderDxfId="99">
  <tableColumns count="7">
    <tableColumn id="1" xr3:uid="{D61336AD-C6F7-4EEE-90E5-AA6BE9E24732}" name="Type of year abroad" dataDxfId="97"/>
    <tableColumn id="2" xr3:uid="{AE035C3B-77AF-41D3-8D3C-E2B481C84ED1}" name="Full-time years abroad_x000a_(OfS-fundable)" dataDxfId="96"/>
    <tableColumn id="3" xr3:uid="{343F140D-A7F1-4D39-93FC-A923335140EE}" name="Full-time years abroad_x000a_(Non-fundable)" dataDxfId="95"/>
    <tableColumn id="4" xr3:uid="{751B250D-4FA4-4F51-90B6-C7E026BBA525}" name="Sandwich year out years abroad_x000a_(OfS-fundable)" dataDxfId="94"/>
    <tableColumn id="5" xr3:uid="{810A66DB-A182-4979-9AD7-42E9B36E6D6F}" name="Sandwich year out years abroad_x000a_(Non-fundable)" dataDxfId="93"/>
    <tableColumn id="6" xr3:uid="{FA288298-9900-4FB4-946D-13B704AFBA33}" name="Total years countable for Overseas study programmes" dataDxfId="92"/>
    <tableColumn id="7" xr3:uid="{2F22E20A-9A26-4C06-ABFE-8EC20E1C3DB7}" name="Overseas study programmes (£)" dataDxfId="91"/>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10" totalsRowShown="0" headerRowDxfId="89" dataDxfId="88" headerRowBorderDxfId="86" tableBorderDxfId="87" headerRowCellStyle="Normal_jul0047 2">
  <tableColumns count="11">
    <tableColumn id="1" xr3:uid="{D7F9C3FC-3C07-437D-8608-6C068D60D1B3}" name="Price group" dataDxfId="85"/>
    <tableColumn id="2" xr3:uid="{43AACC6F-6F22-4319-A15A-A39BC5126D1D}" name="Mode" dataDxfId="84"/>
    <tableColumn id="3" xr3:uid="{415C33F0-1C40-4EDF-A9D8-35B7D49F5000}" name="Level" dataDxfId="83"/>
    <tableColumn id="4" xr3:uid="{BD25CD03-8133-42DA-8787-B28B78FD4DEB}" name="Length" dataDxfId="82"/>
    <tableColumn id="5" xr3:uid="{6B1A4DF5-0043-4E2C-932F-6AB45261E8DE}" name="OfS-fundable FTEs" dataDxfId="81"/>
    <tableColumn id="6" xr3:uid="{9D915E61-36ED-4285-AAB8-BB567C767A52}" name="Adjustment for over-recruitment against medical and dental intake targets" dataDxfId="80"/>
    <tableColumn id="7" xr3:uid="{AFDEA94C-4198-4852-ABFB-0AE92AFADE45}" name="Other FTE adjustments" dataDxfId="79"/>
    <tableColumn id="8" xr3:uid="{AC3503BD-FE3F-42B2-BF2D-0A5FAB18ECB9}" name="Total FTEs for 2022-23 other high-cost targeted allocations" dataDxfId="78"/>
    <tableColumn id="9" xr3:uid="{99F7BD92-FAE3-4264-9519-A0D86FBB6D75}" name="Postgraduate taught supplement (£)" dataDxfId="77"/>
    <tableColumn id="10" xr3:uid="{E8AD9259-BA2E-4F86-B5B0-052BC280DFAA}" name="Intensive postgraduate provision (£)" dataDxfId="76" dataCellStyle="Normal 8"/>
    <tableColumn id="11" xr3:uid="{34A908A6-67D2-4DAC-AB08-257E3096D6C8}" name="Accelerated _x000a_full-time undergraduate provision (£)" dataDxfId="75"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BorderDxfId="72" tableBorderDxfId="73">
  <tableColumns count="3">
    <tableColumn id="1" xr3:uid="{0D8D294C-2AF5-4546-8D2C-CE5EEB4B0677}" name="Group_x000a_(Qualification Aim / Age / Risk Category)" dataDxfId="71" dataCellStyle="Normal 3 2"/>
    <tableColumn id="2" xr3:uid="{7D8352E1-9B42-44CD-915D-6721D5A7051F}" name="Full-time and sandwich year out UG headcount _x000a_(from 2020-21 individualised data):_x000a_all quintiles" dataDxfId="70" dataCellStyle="Normal_wpdb_ 2"/>
    <tableColumn id="5" xr3:uid="{5B6234E4-0244-423C-BA1D-1A7F28F16E6A}" name="Label" dataDxfId="69"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68" headerRowBorderDxfId="66" tableBorderDxfId="67">
  <tableColumns count="3">
    <tableColumn id="1" xr3:uid="{8E0E1708-D152-4689-AC9A-D3749AB08BE8}" name="Entity" dataDxfId="65" dataCellStyle="Normal 3 2"/>
    <tableColumn id="2" xr3:uid="{0D5B6988-7B00-4E66-93F3-D7754DD3C460}" name="Value" dataDxfId="64" dataCellStyle="Normal_wpdb_ 2"/>
    <tableColumn id="4" xr3:uid="{C6A92631-ABB8-4B97-B084-5964D94C16E5}" name="Label or formula" dataDxfId="63" dataCellStyle="Normal_wpdb_ 2"/>
  </tableColumns>
  <tableStyleInfo name="OfS table" showFirstColumn="0" showLastColumn="0" showRowStripes="1" showColumnStripes="0"/>
</table>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cols>
    <col min="1" max="1" width="141.85546875" style="59" customWidth="1"/>
    <col min="2" max="2" width="8.28515625" style="59" customWidth="1"/>
    <col min="3" max="3" width="12.140625" style="59" customWidth="1"/>
    <col min="4" max="4" width="15.42578125" style="59" hidden="1" customWidth="1"/>
    <col min="5" max="5" width="0" style="59" hidden="1" customWidth="1"/>
    <col min="6" max="6" width="9.140625" style="59"/>
    <col min="7" max="7" width="10" style="59" customWidth="1"/>
    <col min="8" max="8" width="11.5703125" style="59" customWidth="1"/>
    <col min="9" max="16" width="9.140625" style="59"/>
    <col min="17" max="20" width="9.140625" style="59" customWidth="1"/>
    <col min="21" max="16384" width="9.140625" style="59"/>
  </cols>
  <sheetData>
    <row r="1" spans="1:19" ht="25.15">
      <c r="A1" s="74" t="s">
        <v>0</v>
      </c>
      <c r="B1" s="74"/>
      <c r="C1" s="74"/>
      <c r="D1" s="74"/>
      <c r="E1" s="74"/>
      <c r="F1" s="74"/>
      <c r="G1" s="74"/>
      <c r="H1" s="74"/>
      <c r="I1" s="74"/>
      <c r="J1" s="74"/>
      <c r="K1" s="74"/>
      <c r="L1" s="74"/>
      <c r="M1" s="74"/>
    </row>
    <row r="2" spans="1:19" s="2" customFormat="1" ht="20.100000000000001" customHeight="1">
      <c r="A2" s="75" t="str">
        <f>A_Summary!I21</f>
        <v>Providers registered in the 'Approved (fee cap)' category on 13 October 2022</v>
      </c>
      <c r="B2" s="76"/>
      <c r="C2" s="76"/>
      <c r="D2" s="76"/>
      <c r="E2" s="76"/>
      <c r="F2" s="76"/>
      <c r="G2" s="76"/>
      <c r="H2" s="76"/>
      <c r="I2" s="76"/>
      <c r="J2" s="76"/>
      <c r="K2" s="76"/>
      <c r="L2" s="76"/>
      <c r="M2" s="76"/>
      <c r="N2" s="1"/>
      <c r="O2" s="1"/>
      <c r="P2" s="1"/>
      <c r="Q2" s="1"/>
    </row>
    <row r="3" spans="1:19" s="2" customFormat="1" ht="20.100000000000001" customHeight="1">
      <c r="A3" s="76" t="str">
        <f>IF(UKPRN="","UKPRN: 100XXXXX","UKPRN: "&amp;UKPRN&amp;"")</f>
        <v>UKPRN: ALL</v>
      </c>
      <c r="B3" s="76"/>
      <c r="C3" s="76"/>
      <c r="D3" s="76"/>
      <c r="E3" s="76"/>
      <c r="F3" s="76"/>
      <c r="G3" s="76"/>
      <c r="H3" s="76"/>
      <c r="I3" s="76"/>
      <c r="J3" s="76"/>
      <c r="K3" s="76"/>
      <c r="L3" s="76"/>
      <c r="M3" s="76"/>
      <c r="N3" s="3"/>
      <c r="O3" s="3"/>
      <c r="P3" s="3"/>
      <c r="Q3" s="3"/>
    </row>
    <row r="4" spans="1:19" ht="15">
      <c r="A4" s="76"/>
      <c r="B4" s="76"/>
      <c r="C4" s="76"/>
      <c r="D4" s="76"/>
      <c r="E4" s="76"/>
      <c r="F4" s="76"/>
      <c r="G4" s="76"/>
      <c r="H4" s="76"/>
      <c r="I4" s="76"/>
      <c r="J4" s="76"/>
      <c r="K4" s="76"/>
      <c r="L4" s="76"/>
      <c r="M4" s="76"/>
    </row>
    <row r="5" spans="1:19" ht="15">
      <c r="A5" s="76" t="s">
        <v>1</v>
      </c>
      <c r="B5" s="76"/>
      <c r="C5" s="76"/>
      <c r="D5" s="76"/>
      <c r="E5" s="76"/>
      <c r="F5" s="76"/>
      <c r="G5" s="76"/>
      <c r="H5" s="76"/>
      <c r="I5" s="76"/>
      <c r="J5" s="76"/>
      <c r="K5" s="76"/>
      <c r="L5" s="76"/>
      <c r="M5" s="76"/>
    </row>
    <row r="6" spans="1:19" ht="32.25" customHeight="1">
      <c r="A6" s="77" t="s">
        <v>2</v>
      </c>
      <c r="B6" s="4"/>
      <c r="C6" s="4"/>
      <c r="D6" s="4"/>
      <c r="E6" s="4"/>
      <c r="F6" s="4"/>
      <c r="G6" s="4"/>
      <c r="H6" s="4"/>
      <c r="I6" s="4"/>
      <c r="J6" s="4"/>
      <c r="K6" s="4"/>
      <c r="L6" s="4"/>
      <c r="M6" s="4"/>
    </row>
    <row r="7" spans="1:19" ht="13.5" customHeight="1">
      <c r="A7" s="77"/>
      <c r="B7" s="4"/>
      <c r="C7" s="4"/>
      <c r="D7" s="4"/>
      <c r="E7" s="4"/>
      <c r="F7" s="4"/>
      <c r="G7" s="4"/>
      <c r="H7" s="4"/>
      <c r="I7" s="4"/>
      <c r="J7" s="4"/>
      <c r="K7" s="4"/>
      <c r="L7" s="4"/>
      <c r="M7" s="4"/>
    </row>
    <row r="8" spans="1:19" ht="21.75" customHeight="1">
      <c r="A8" s="76" t="s">
        <v>3</v>
      </c>
      <c r="B8" s="4"/>
      <c r="C8" s="4"/>
      <c r="D8" s="4"/>
      <c r="E8" s="4"/>
      <c r="F8" s="4"/>
      <c r="G8" s="4"/>
      <c r="H8" s="4"/>
      <c r="I8" s="4"/>
      <c r="J8" s="4"/>
      <c r="K8" s="4"/>
      <c r="L8" s="4"/>
      <c r="M8" s="4"/>
      <c r="N8" s="58"/>
      <c r="O8" s="58"/>
    </row>
    <row r="9" spans="1:19" ht="18" customHeight="1">
      <c r="A9" s="77" t="s">
        <v>4</v>
      </c>
      <c r="B9" s="4"/>
      <c r="C9" s="4"/>
      <c r="D9" s="4"/>
      <c r="E9" s="4"/>
      <c r="F9" s="4"/>
      <c r="G9" s="4"/>
      <c r="H9" s="4"/>
      <c r="I9" s="4"/>
      <c r="J9" s="4"/>
      <c r="K9" s="4"/>
      <c r="L9" s="4"/>
      <c r="M9" s="4"/>
      <c r="N9" s="58"/>
      <c r="O9" s="58"/>
    </row>
    <row r="10" spans="1:19" s="83" customFormat="1" ht="18.75" customHeight="1">
      <c r="A10" s="79" t="str">
        <f>"A Summary:"&amp;MID(A_Summary!A1,9,100)</f>
        <v>A Summary: 2022-23 Summary of allocations</v>
      </c>
      <c r="B10" s="80"/>
      <c r="C10" s="81"/>
      <c r="D10" s="81"/>
      <c r="E10" s="81"/>
      <c r="F10" s="81"/>
      <c r="G10" s="81"/>
      <c r="H10" s="81"/>
      <c r="I10" s="81"/>
      <c r="J10" s="81"/>
      <c r="K10" s="78"/>
      <c r="L10" s="78"/>
      <c r="M10" s="78"/>
      <c r="N10" s="82"/>
      <c r="O10" s="82"/>
      <c r="S10" s="84"/>
    </row>
    <row r="11" spans="1:19" s="83" customFormat="1" ht="18.75" customHeight="1">
      <c r="A11" s="79" t="str">
        <f>"B High-cost:"&amp;MID(B_High_cost!A1,9,100)</f>
        <v>B High-cost: 2022-23 High-cost subject funding</v>
      </c>
      <c r="B11" s="80"/>
      <c r="C11" s="81"/>
      <c r="D11" s="81"/>
      <c r="E11" s="81"/>
      <c r="F11" s="81"/>
      <c r="G11" s="81"/>
      <c r="H11" s="81"/>
      <c r="I11" s="81"/>
      <c r="J11" s="81"/>
      <c r="K11" s="78"/>
      <c r="L11" s="78"/>
      <c r="M11" s="78"/>
      <c r="N11" s="82"/>
      <c r="O11" s="82"/>
    </row>
    <row r="12" spans="1:19" s="83" customFormat="1" ht="18.75" customHeight="1">
      <c r="A12" s="79" t="str">
        <f>"C NMAH supplement:"&amp;MID(C_NMAH_supplement!A1,9,100)</f>
        <v>C NMAH supplement: 2022-23 Nursing, midwifery and allied health supplement</v>
      </c>
      <c r="B12" s="80"/>
      <c r="C12" s="81"/>
      <c r="D12" s="81"/>
      <c r="E12" s="81"/>
      <c r="F12" s="81"/>
      <c r="G12" s="81"/>
      <c r="H12" s="81"/>
      <c r="I12" s="81"/>
      <c r="J12" s="81"/>
      <c r="K12" s="78"/>
      <c r="L12" s="78"/>
      <c r="M12" s="78"/>
      <c r="N12" s="82"/>
      <c r="O12" s="82"/>
    </row>
    <row r="13" spans="1:19" s="83" customFormat="1" ht="18.75" customHeight="1">
      <c r="A13" s="79" t="str">
        <f>"D Overseas:"&amp;MID(D_Overseas!A1,9,100)</f>
        <v>D Overseas: 2022-23 Overseas study programmes</v>
      </c>
      <c r="B13" s="80"/>
      <c r="C13" s="81"/>
      <c r="D13" s="81"/>
      <c r="E13" s="81"/>
      <c r="F13" s="81"/>
      <c r="G13" s="81"/>
      <c r="H13" s="81"/>
      <c r="I13" s="81"/>
      <c r="J13" s="81"/>
      <c r="K13" s="78"/>
      <c r="L13" s="78"/>
      <c r="M13" s="78"/>
      <c r="N13" s="82"/>
      <c r="O13" s="82"/>
    </row>
    <row r="14" spans="1:19" s="83" customFormat="1" ht="18.75" customHeight="1">
      <c r="A14" s="79" t="str">
        <f>"E Other high-cost TAs:"&amp;MID(E_Other_high_cost_TAs!A1,9,100)</f>
        <v>E Other high-cost TAs: 2022-23 Other high-cost targeted allocations</v>
      </c>
      <c r="B14" s="80"/>
      <c r="C14" s="81"/>
      <c r="D14" s="81"/>
      <c r="E14" s="81"/>
      <c r="F14" s="81"/>
      <c r="G14" s="81"/>
      <c r="H14" s="81"/>
      <c r="I14" s="81"/>
      <c r="J14" s="81"/>
      <c r="K14" s="78"/>
      <c r="L14" s="78"/>
      <c r="M14" s="78"/>
    </row>
    <row r="15" spans="1:19" s="83" customFormat="1" ht="18.75" customHeight="1">
      <c r="A15" s="79" t="str">
        <f>"F Student access and success:"&amp;MID(F_Student_access_and_success!A1,9,100)</f>
        <v>F Student access and success: 2022-23 Student access and success</v>
      </c>
      <c r="B15" s="80"/>
      <c r="C15" s="81"/>
      <c r="D15" s="81"/>
      <c r="E15" s="81"/>
      <c r="F15" s="81"/>
      <c r="G15" s="81"/>
      <c r="H15" s="81"/>
      <c r="I15" s="81"/>
      <c r="J15" s="81"/>
      <c r="K15" s="78"/>
      <c r="L15" s="78"/>
      <c r="M15" s="78"/>
    </row>
    <row r="16" spans="1:19" s="83" customFormat="1" ht="25.5" customHeight="1">
      <c r="A16" s="79" t="str">
        <f>"G Parameters:"&amp;MID(G_Parameters!A1,9,100)</f>
        <v>G Parameters: 2022-23 Parameters in the funding models</v>
      </c>
      <c r="B16" s="80"/>
      <c r="C16" s="81"/>
      <c r="D16" s="81"/>
      <c r="E16" s="81"/>
      <c r="F16" s="81"/>
      <c r="G16" s="81"/>
      <c r="H16" s="81"/>
      <c r="I16" s="81"/>
      <c r="J16" s="81"/>
      <c r="K16" s="85"/>
      <c r="L16" s="85"/>
      <c r="M16" s="85"/>
      <c r="N16" s="86"/>
      <c r="O16" s="86"/>
      <c r="S16" s="84"/>
    </row>
    <row r="17" spans="1:13" ht="12.75" customHeight="1">
      <c r="A17" s="221"/>
      <c r="B17" s="4"/>
      <c r="C17" s="4"/>
      <c r="D17" s="354"/>
      <c r="E17" s="354"/>
      <c r="F17"/>
      <c r="G17" s="4"/>
      <c r="H17" s="4"/>
      <c r="I17" s="4"/>
      <c r="J17" s="4"/>
      <c r="K17" s="4"/>
      <c r="L17" s="4"/>
      <c r="M17" s="4"/>
    </row>
    <row r="18" spans="1:13" ht="18" customHeight="1">
      <c r="A18" s="76" t="s">
        <v>5</v>
      </c>
    </row>
    <row r="19" spans="1:13" ht="34.5" customHeight="1">
      <c r="A19" s="220" t="s">
        <v>6</v>
      </c>
    </row>
  </sheetData>
  <sheetProtection password="FB30" sheet="1" objects="1" scenarios="1"/>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s!A1" display="E_Other_high_cost_TAs!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71" orientation="landscape" r:id="rId1"/>
  <headerFooter>
    <oddHeader>&amp;CPage &amp;P&amp;R&amp;F</oddHeader>
  </headerFooter>
  <ignoredErrors>
    <ignoredError sqref="K12:M12 A2 A3:M3 B8:M8 K16:M16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L70"/>
  <sheetViews>
    <sheetView showGridLines="0" zoomScaleNormal="100" workbookViewId="0"/>
  </sheetViews>
  <sheetFormatPr defaultColWidth="9.140625" defaultRowHeight="13.15"/>
  <cols>
    <col min="1" max="1" width="60" style="5" customWidth="1"/>
    <col min="2" max="2" width="24" style="5" customWidth="1"/>
    <col min="3" max="3" width="24.140625" style="9" customWidth="1"/>
    <col min="4" max="4" width="14.7109375" style="9" customWidth="1"/>
    <col min="5" max="5" width="8.42578125" style="9" customWidth="1"/>
    <col min="6" max="6" width="10.85546875" style="5" customWidth="1"/>
    <col min="7" max="7" width="21" style="5" hidden="1" bestFit="1" customWidth="1"/>
    <col min="8" max="8" width="9.140625" style="5" hidden="1" customWidth="1"/>
    <col min="9" max="9" width="25.85546875" style="5" hidden="1" customWidth="1"/>
    <col min="10" max="10" width="36.28515625" style="5" customWidth="1"/>
    <col min="11" max="11" width="15.140625" style="5" customWidth="1"/>
    <col min="12" max="12" width="11.5703125" style="5" customWidth="1"/>
    <col min="13" max="13" width="16.42578125" style="5" customWidth="1"/>
    <col min="14" max="15" width="9.140625" style="5" customWidth="1"/>
    <col min="16" max="16384" width="9.140625" style="5"/>
  </cols>
  <sheetData>
    <row r="1" spans="1:10" ht="25.15">
      <c r="A1" s="74" t="s">
        <v>7</v>
      </c>
      <c r="B1" s="7"/>
      <c r="C1" s="7"/>
      <c r="D1" s="7"/>
      <c r="E1" s="7"/>
    </row>
    <row r="2" spans="1:10" ht="22.7" customHeight="1">
      <c r="A2" s="75" t="str">
        <f>I23</f>
        <v>Providers registered in the 'Approved (fee cap)' category on 13 October 2022 (UKPRN: ALL)</v>
      </c>
      <c r="B2" s="75"/>
      <c r="C2" s="75"/>
      <c r="D2"/>
    </row>
    <row r="3" spans="1:10" ht="27" customHeight="1">
      <c r="A3" s="356" t="s">
        <v>8</v>
      </c>
      <c r="B3" s="75"/>
      <c r="C3" s="75"/>
      <c r="D3"/>
    </row>
    <row r="4" spans="1:10" ht="28.5" customHeight="1">
      <c r="A4" s="399" t="s">
        <v>9</v>
      </c>
      <c r="B4" s="102"/>
      <c r="C4" s="102"/>
    </row>
    <row r="5" spans="1:10" ht="32.25" customHeight="1">
      <c r="A5" s="102" t="s">
        <v>10</v>
      </c>
      <c r="C5" s="17"/>
      <c r="I5" s="6"/>
      <c r="J5" s="6"/>
    </row>
    <row r="6" spans="1:10" ht="49.5" customHeight="1">
      <c r="A6" s="225" t="s">
        <v>11</v>
      </c>
      <c r="B6" s="357" t="s">
        <v>12</v>
      </c>
      <c r="C6" s="374" t="s">
        <v>13</v>
      </c>
      <c r="D6" s="11"/>
      <c r="E6" s="11"/>
      <c r="G6" s="12" t="s">
        <v>14</v>
      </c>
      <c r="I6" s="55" t="s">
        <v>15</v>
      </c>
    </row>
    <row r="7" spans="1:10" ht="33" customHeight="1">
      <c r="A7" s="364" t="s">
        <v>16</v>
      </c>
      <c r="B7" s="174"/>
      <c r="C7" s="375"/>
      <c r="D7" s="11"/>
      <c r="E7" s="11"/>
      <c r="G7"/>
      <c r="I7" s="55"/>
    </row>
    <row r="8" spans="1:10" s="90" customFormat="1" ht="18.95" customHeight="1">
      <c r="A8" s="172" t="s">
        <v>17</v>
      </c>
      <c r="B8" s="358">
        <v>816629023</v>
      </c>
      <c r="C8" s="93">
        <v>816629023</v>
      </c>
      <c r="D8" s="13"/>
      <c r="E8" s="13"/>
      <c r="G8" s="14" t="s">
        <v>18</v>
      </c>
      <c r="I8" s="91" t="s">
        <v>19</v>
      </c>
    </row>
    <row r="9" spans="1:10" s="90" customFormat="1" ht="18.95" customHeight="1">
      <c r="A9" s="172" t="s">
        <v>20</v>
      </c>
      <c r="B9" s="358">
        <v>30979379</v>
      </c>
      <c r="C9" s="93">
        <v>30979379</v>
      </c>
      <c r="D9" s="13"/>
      <c r="E9" s="13"/>
      <c r="F9" s="92"/>
      <c r="G9" s="14" t="s">
        <v>21</v>
      </c>
    </row>
    <row r="10" spans="1:10" s="90" customFormat="1" ht="18.95" customHeight="1">
      <c r="A10" s="94" t="s">
        <v>22</v>
      </c>
      <c r="B10" s="358">
        <v>24685102</v>
      </c>
      <c r="C10" s="93">
        <v>24685102</v>
      </c>
      <c r="D10" s="13"/>
      <c r="E10" s="13"/>
      <c r="G10" s="14" t="s">
        <v>23</v>
      </c>
    </row>
    <row r="11" spans="1:10" s="90" customFormat="1" ht="18.95" customHeight="1">
      <c r="A11" s="172" t="s">
        <v>24</v>
      </c>
      <c r="B11" s="358">
        <v>22629125</v>
      </c>
      <c r="C11" s="93">
        <v>22629125</v>
      </c>
      <c r="D11" s="13"/>
      <c r="E11" s="13"/>
      <c r="F11" s="92"/>
      <c r="G11" s="14" t="s">
        <v>25</v>
      </c>
    </row>
    <row r="12" spans="1:10" s="90" customFormat="1" ht="18.95" customHeight="1">
      <c r="A12" s="172" t="s">
        <v>26</v>
      </c>
      <c r="B12" s="358">
        <v>9403004</v>
      </c>
      <c r="C12" s="93">
        <v>9403004</v>
      </c>
      <c r="D12" s="13"/>
      <c r="E12" s="13"/>
      <c r="G12" s="14" t="s">
        <v>27</v>
      </c>
    </row>
    <row r="13" spans="1:10" s="90" customFormat="1" ht="18.95" customHeight="1">
      <c r="A13" s="172" t="s">
        <v>28</v>
      </c>
      <c r="B13" s="358">
        <v>28358023</v>
      </c>
      <c r="C13" s="93">
        <v>28358023</v>
      </c>
      <c r="D13" s="13"/>
      <c r="E13" s="13"/>
      <c r="G13" s="14" t="s">
        <v>29</v>
      </c>
    </row>
    <row r="14" spans="1:10" s="90" customFormat="1" ht="18.95" customHeight="1">
      <c r="A14" s="172" t="s">
        <v>30</v>
      </c>
      <c r="B14" s="358">
        <v>3154749</v>
      </c>
      <c r="C14" s="93">
        <v>3154749</v>
      </c>
      <c r="D14" s="13"/>
      <c r="E14" s="13"/>
      <c r="G14" s="14" t="s">
        <v>31</v>
      </c>
    </row>
    <row r="15" spans="1:10" s="90" customFormat="1" ht="18.95" customHeight="1">
      <c r="A15" s="95" t="s">
        <v>32</v>
      </c>
      <c r="B15" s="358">
        <v>15838965</v>
      </c>
      <c r="C15" s="93">
        <v>15838965</v>
      </c>
      <c r="D15" s="13"/>
      <c r="E15" s="13"/>
      <c r="G15" s="14" t="s">
        <v>33</v>
      </c>
    </row>
    <row r="16" spans="1:10" s="90" customFormat="1" ht="18.95" customHeight="1">
      <c r="A16" s="95" t="s">
        <v>34</v>
      </c>
      <c r="B16" s="358">
        <v>845065</v>
      </c>
      <c r="C16" s="93">
        <v>845065</v>
      </c>
      <c r="D16" s="13"/>
      <c r="E16" s="13"/>
      <c r="G16" s="14" t="s">
        <v>35</v>
      </c>
    </row>
    <row r="17" spans="1:9" s="90" customFormat="1" ht="18.95" customHeight="1">
      <c r="A17" s="95" t="s">
        <v>36</v>
      </c>
      <c r="B17" s="358">
        <v>4790901</v>
      </c>
      <c r="C17" s="93">
        <v>4790901</v>
      </c>
      <c r="D17" s="13"/>
      <c r="E17" s="13"/>
      <c r="G17" s="14" t="s">
        <v>37</v>
      </c>
    </row>
    <row r="18" spans="1:9" s="90" customFormat="1" ht="18.95" customHeight="1">
      <c r="A18" s="95" t="s">
        <v>38</v>
      </c>
      <c r="B18" s="358" t="s">
        <v>39</v>
      </c>
      <c r="C18" s="93" t="s">
        <v>39</v>
      </c>
      <c r="D18" s="13"/>
      <c r="E18" s="13"/>
      <c r="G18" s="14"/>
    </row>
    <row r="19" spans="1:9" s="90" customFormat="1" ht="18.95" customHeight="1">
      <c r="A19" s="95" t="s">
        <v>40</v>
      </c>
      <c r="B19" s="358" t="s">
        <v>39</v>
      </c>
      <c r="C19" s="93" t="s">
        <v>39</v>
      </c>
      <c r="D19" s="13"/>
      <c r="E19" s="13"/>
      <c r="G19" s="14"/>
    </row>
    <row r="20" spans="1:9" s="90" customFormat="1" ht="23.1" customHeight="1">
      <c r="A20" s="176" t="s">
        <v>41</v>
      </c>
      <c r="B20" s="359">
        <v>957313336</v>
      </c>
      <c r="C20" s="376">
        <v>957313336</v>
      </c>
      <c r="D20" s="13"/>
      <c r="E20" s="13"/>
      <c r="G20" s="14" t="s">
        <v>42</v>
      </c>
    </row>
    <row r="21" spans="1:9" ht="33" customHeight="1">
      <c r="A21" s="377" t="s">
        <v>43</v>
      </c>
      <c r="B21" s="175"/>
      <c r="C21" s="378"/>
      <c r="G21"/>
      <c r="I21" s="5" t="str">
        <f>IF(PROVIDER&lt;&gt;"",PROVIDER,IF(UKPRN="ALL","Sector summary of all providers","Provider"))</f>
        <v>Providers registered in the 'Approved (fee cap)' category on 13 October 2022</v>
      </c>
    </row>
    <row r="22" spans="1:9" s="90" customFormat="1" ht="18" customHeight="1">
      <c r="A22" s="172" t="s">
        <v>44</v>
      </c>
      <c r="B22" s="358">
        <v>154025497</v>
      </c>
      <c r="C22" s="93">
        <v>154025497</v>
      </c>
      <c r="D22" s="13"/>
      <c r="E22" s="13"/>
      <c r="G22" s="14" t="s">
        <v>45</v>
      </c>
      <c r="I22" s="90" t="str">
        <f>IF(PROVIDER&lt;&gt;"","(UKPRN: "&amp;UKPRN&amp;")","")</f>
        <v>(UKPRN: ALL)</v>
      </c>
    </row>
    <row r="23" spans="1:9" s="90" customFormat="1" ht="18" customHeight="1">
      <c r="A23" s="172" t="s">
        <v>46</v>
      </c>
      <c r="B23" s="358">
        <v>66803929</v>
      </c>
      <c r="C23" s="93">
        <v>66803929</v>
      </c>
      <c r="D23" s="13"/>
      <c r="E23" s="13"/>
      <c r="G23" s="14" t="s">
        <v>47</v>
      </c>
      <c r="I23" s="90" t="str">
        <f>I21&amp;" "&amp;I22</f>
        <v>Providers registered in the 'Approved (fee cap)' category on 13 October 2022 (UKPRN: ALL)</v>
      </c>
    </row>
    <row r="24" spans="1:9" s="90" customFormat="1" ht="18" customHeight="1">
      <c r="A24" s="172" t="s">
        <v>48</v>
      </c>
      <c r="B24" s="358">
        <v>40502483</v>
      </c>
      <c r="C24" s="93">
        <v>40502483</v>
      </c>
      <c r="D24" s="13"/>
      <c r="E24" s="13"/>
      <c r="G24" s="14" t="s">
        <v>49</v>
      </c>
    </row>
    <row r="25" spans="1:9" s="90" customFormat="1" ht="18" customHeight="1">
      <c r="A25" s="172" t="s">
        <v>50</v>
      </c>
      <c r="B25" s="358">
        <v>14749503</v>
      </c>
      <c r="C25" s="93">
        <v>14749503</v>
      </c>
      <c r="D25" s="13"/>
      <c r="E25" s="13"/>
      <c r="G25" s="70" t="s">
        <v>51</v>
      </c>
    </row>
    <row r="26" spans="1:9" s="90" customFormat="1" ht="23.1" customHeight="1">
      <c r="A26" s="176" t="s">
        <v>52</v>
      </c>
      <c r="B26" s="359">
        <v>276081412</v>
      </c>
      <c r="C26" s="376">
        <v>276081412</v>
      </c>
      <c r="D26" s="13"/>
      <c r="E26" s="13"/>
      <c r="G26" s="70" t="s">
        <v>53</v>
      </c>
    </row>
    <row r="27" spans="1:9" ht="33" customHeight="1">
      <c r="A27" s="377" t="s">
        <v>54</v>
      </c>
      <c r="B27" s="175"/>
      <c r="C27" s="378"/>
      <c r="G27"/>
    </row>
    <row r="28" spans="1:9" s="90" customFormat="1" ht="18" customHeight="1">
      <c r="A28" s="89" t="s">
        <v>55</v>
      </c>
      <c r="B28" s="358">
        <v>56771838</v>
      </c>
      <c r="C28" s="93">
        <v>56771838</v>
      </c>
      <c r="D28" s="13"/>
      <c r="E28" s="13"/>
      <c r="G28" s="14" t="s">
        <v>56</v>
      </c>
    </row>
    <row r="29" spans="1:9" s="90" customFormat="1" ht="23.1" customHeight="1">
      <c r="A29" s="176" t="s">
        <v>57</v>
      </c>
      <c r="B29" s="359">
        <v>56771838</v>
      </c>
      <c r="C29" s="376">
        <v>56771838</v>
      </c>
      <c r="D29" s="13"/>
      <c r="E29" s="13"/>
      <c r="G29" s="14" t="s">
        <v>58</v>
      </c>
    </row>
    <row r="30" spans="1:9" ht="30.75" customHeight="1">
      <c r="A30" s="87" t="s">
        <v>59</v>
      </c>
      <c r="B30" s="360">
        <v>1290166586</v>
      </c>
      <c r="C30" s="379">
        <v>1290166586</v>
      </c>
      <c r="G30" s="14" t="s">
        <v>60</v>
      </c>
    </row>
    <row r="31" spans="1:9" ht="26.25" customHeight="1">
      <c r="A31" s="353"/>
      <c r="B31" s="353"/>
      <c r="C31" s="353"/>
      <c r="D31" s="15"/>
      <c r="G31" s="16"/>
    </row>
    <row r="32" spans="1:9" ht="22.7" customHeight="1">
      <c r="A32" s="75" t="s">
        <v>61</v>
      </c>
      <c r="B32" s="173"/>
      <c r="C32" s="8"/>
      <c r="D32" s="8"/>
      <c r="E32" s="5"/>
    </row>
    <row r="33" spans="1:12" ht="18" customHeight="1">
      <c r="A33" s="98" t="s">
        <v>62</v>
      </c>
      <c r="B33" s="93">
        <f>IF(MEDINTAR=0,"Not applicable",MEDINTAR)</f>
        <v>7571</v>
      </c>
      <c r="C33" s="57"/>
      <c r="D33" s="15"/>
      <c r="E33" s="5"/>
      <c r="G33" s="14" t="s">
        <v>63</v>
      </c>
      <c r="H33">
        <v>7571</v>
      </c>
    </row>
    <row r="34" spans="1:12" ht="18.95" customHeight="1">
      <c r="A34" s="96" t="s">
        <v>64</v>
      </c>
      <c r="B34" s="97">
        <f>IF(MEDINTAR=0,"Not applicable",MEDINTAR_ISOV)</f>
        <v>456</v>
      </c>
      <c r="C34" s="17"/>
      <c r="D34" s="15"/>
      <c r="E34" s="5"/>
      <c r="G34" s="14" t="s">
        <v>65</v>
      </c>
      <c r="H34">
        <v>456</v>
      </c>
    </row>
    <row r="35" spans="1:12" ht="18" customHeight="1">
      <c r="A35" s="98" t="s">
        <v>66</v>
      </c>
      <c r="B35" s="93">
        <f>IF(DENINTAR=0,"Not applicable",DENINTAR)</f>
        <v>809</v>
      </c>
      <c r="C35" s="62"/>
      <c r="D35" s="15"/>
      <c r="E35" s="5"/>
      <c r="G35" s="14" t="s">
        <v>67</v>
      </c>
      <c r="H35">
        <v>809</v>
      </c>
    </row>
    <row r="36" spans="1:12" ht="18" customHeight="1">
      <c r="A36" s="89" t="s">
        <v>64</v>
      </c>
      <c r="B36" s="93">
        <f>IF(DENINTAR=0,"Not applicable",DENINTAR_ISOV)</f>
        <v>43</v>
      </c>
      <c r="C36" s="62"/>
      <c r="D36" s="15"/>
      <c r="E36" s="5"/>
      <c r="G36" s="14" t="s">
        <v>68</v>
      </c>
      <c r="H36">
        <v>43</v>
      </c>
    </row>
    <row r="37" spans="1:12" ht="30" customHeight="1">
      <c r="A37" s="355" t="str">
        <f>IF(UKPRN=10007154,"The University of Nottingham: Lincoln Medical School","")</f>
        <v/>
      </c>
      <c r="B37" s="173"/>
      <c r="C37" s="8"/>
      <c r="D37" s="57"/>
      <c r="E37" s="15"/>
      <c r="I37" s="63"/>
      <c r="K37" s="16"/>
    </row>
    <row r="38" spans="1:12" hidden="1">
      <c r="B38" s="18" t="s">
        <v>69</v>
      </c>
      <c r="C38" s="18" t="s">
        <v>70</v>
      </c>
      <c r="D38" s="5"/>
      <c r="E38" s="19"/>
    </row>
    <row r="39" spans="1:12" hidden="1">
      <c r="C39" s="64"/>
    </row>
    <row r="40" spans="1:12" ht="15" customHeight="1"/>
    <row r="42" spans="1:12" ht="13.5" hidden="1">
      <c r="I42" s="6" t="s">
        <v>71</v>
      </c>
      <c r="J42" s="6" t="s">
        <v>72</v>
      </c>
      <c r="K42" s="6" t="s">
        <v>73</v>
      </c>
      <c r="L42" s="6" t="s">
        <v>74</v>
      </c>
    </row>
    <row r="43" spans="1:12" ht="13.5" hidden="1">
      <c r="I43" s="10" t="s">
        <v>75</v>
      </c>
      <c r="J43" s="10" t="s">
        <v>76</v>
      </c>
      <c r="K43" s="54"/>
      <c r="L43" s="65"/>
    </row>
    <row r="44" spans="1:12" ht="13.5" hidden="1">
      <c r="I44" s="6" t="s">
        <v>77</v>
      </c>
      <c r="J44" s="6" t="s">
        <v>78</v>
      </c>
    </row>
    <row r="56" spans="7:10" customFormat="1">
      <c r="G56" s="5"/>
      <c r="H56" s="5"/>
      <c r="I56" s="5"/>
      <c r="J56" s="5"/>
    </row>
    <row r="57" spans="7:10" customFormat="1">
      <c r="G57" s="5"/>
      <c r="H57" s="5"/>
      <c r="I57" s="5"/>
      <c r="J57" s="5"/>
    </row>
    <row r="58" spans="7:10" customFormat="1">
      <c r="G58" s="5"/>
      <c r="H58" s="5"/>
      <c r="I58" s="5"/>
      <c r="J58" s="5"/>
    </row>
    <row r="59" spans="7:10" customFormat="1">
      <c r="G59" s="5"/>
      <c r="H59" s="5"/>
      <c r="I59" s="5"/>
      <c r="J59" s="5"/>
    </row>
    <row r="60" spans="7:10" customFormat="1">
      <c r="G60" s="5"/>
      <c r="H60" s="5"/>
      <c r="I60" s="5"/>
      <c r="J60" s="5"/>
    </row>
    <row r="61" spans="7:10" customFormat="1">
      <c r="G61" s="5"/>
      <c r="H61" s="5"/>
      <c r="I61" s="5"/>
      <c r="J61" s="5"/>
    </row>
    <row r="62" spans="7:10" customFormat="1">
      <c r="G62" s="5"/>
      <c r="H62" s="5"/>
      <c r="I62" s="5"/>
      <c r="J62" s="5"/>
    </row>
    <row r="63" spans="7:10" customFormat="1" ht="12.4"/>
    <row r="64" spans="7:10" customFormat="1" ht="12.4"/>
    <row r="65" customFormat="1" ht="12.4"/>
    <row r="66" customFormat="1" ht="12.4"/>
    <row r="67" customFormat="1" ht="12.4"/>
    <row r="68" customFormat="1" ht="12.4"/>
    <row r="69" customFormat="1" ht="12.4"/>
    <row r="70" customFormat="1" ht="12.4"/>
  </sheetData>
  <sheetProtection password="FB30" sheet="1" objects="1" scenarios="1"/>
  <conditionalFormatting sqref="B33:C36 D37">
    <cfRule type="cellIs" dxfId="138" priority="12" operator="equal">
      <formula>"Not applicable"</formula>
    </cfRule>
  </conditionalFormatting>
  <conditionalFormatting sqref="B8 B9:C20 B22:C25 B27:C28 B30:C30">
    <cfRule type="cellIs" dxfId="137" priority="10" operator="equal">
      <formula>0</formula>
    </cfRule>
  </conditionalFormatting>
  <conditionalFormatting sqref="C8">
    <cfRule type="cellIs" dxfId="136" priority="8" operator="equal">
      <formula>0</formula>
    </cfRule>
  </conditionalFormatting>
  <conditionalFormatting sqref="B26:C26">
    <cfRule type="cellIs" dxfId="135" priority="2" operator="equal">
      <formula>0</formula>
    </cfRule>
  </conditionalFormatting>
  <conditionalFormatting sqref="B29:C29">
    <cfRule type="cellIs" dxfId="134" priority="1" operator="equal">
      <formula>0</formula>
    </cfRule>
  </conditionalFormatting>
  <hyperlinks>
    <hyperlink ref="A22" location="SP_FT" display="Premium to support successful student outcomes: full-time" xr:uid="{00000000-0004-0000-0100-000000000000}"/>
    <hyperlink ref="A23" location="SP_PT" display="Premium to support successful student outcomes: part-time" xr:uid="{00000000-0004-0000-0100-000001000000}"/>
    <hyperlink ref="A11" location="OVERSEAS" display="Overseas study programmes" xr:uid="{00000000-0004-0000-0100-000003000000}"/>
    <hyperlink ref="A9" location="HEALTH_TA" display="Nursing and allied health supplement" xr:uid="{00000000-0004-0000-0100-000004000000}"/>
    <hyperlink ref="A12" location="PGTS_TA" display="Postgraduate taught supplement" xr:uid="{00000000-0004-0000-0100-000005000000}"/>
    <hyperlink ref="A13" location="INT_TA" display="Intensive postgraduate provision" xr:uid="{00000000-0004-0000-0100-000006000000}"/>
    <hyperlink ref="A14" location="ACCL_TA" display="Accelerated full-time undergraduate provision" xr:uid="{00000000-0004-0000-0100-000007000000}"/>
    <hyperlink ref="A8" location="HIGHCOST" display="High-cost subject funding" xr:uid="{00000000-0004-0000-0100-000009000000}"/>
    <hyperlink ref="A24" location="DISABLED" display="Disabled students' premium" xr:uid="{00000000-0004-0000-0100-000002000000}"/>
    <hyperlink ref="A25"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49" orientation="landscape" r:id="rId1"/>
  <headerFooter>
    <oddHeader>&amp;CPage &amp;P&amp;R&amp;F</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63"/>
  <sheetViews>
    <sheetView showGridLines="0" zoomScaleNormal="100" workbookViewId="0"/>
  </sheetViews>
  <sheetFormatPr defaultColWidth="9.140625" defaultRowHeight="13.15"/>
  <cols>
    <col min="1" max="1" width="13.85546875" style="5" customWidth="1"/>
    <col min="2" max="2" width="20.5703125" style="5" customWidth="1"/>
    <col min="3" max="3" width="22.5703125" style="5" customWidth="1"/>
    <col min="4" max="8" width="19.5703125" style="5" customWidth="1"/>
    <col min="9" max="9" width="9.28515625" style="5" customWidth="1"/>
    <col min="10" max="10" width="9.140625" style="5"/>
    <col min="11" max="11" width="11.140625" style="5" hidden="1" customWidth="1"/>
    <col min="12" max="12" width="8.28515625" style="5" hidden="1" customWidth="1"/>
    <col min="13" max="13" width="10.42578125" style="5" hidden="1" customWidth="1"/>
    <col min="14" max="15" width="9.140625" style="5" customWidth="1"/>
    <col min="16" max="16" width="9.140625" style="5" hidden="1" customWidth="1"/>
    <col min="17" max="17" width="9.140625" style="5" customWidth="1"/>
    <col min="18" max="16384" width="9.140625" style="5"/>
  </cols>
  <sheetData>
    <row r="1" spans="1:16" ht="27" customHeight="1">
      <c r="A1" s="74" t="s">
        <v>79</v>
      </c>
      <c r="H1" s="20"/>
    </row>
    <row r="2" spans="1:16" ht="21.95" customHeight="1">
      <c r="A2" s="75" t="str">
        <f>A_Summary!I23</f>
        <v>Providers registered in the 'Approved (fee cap)' category on 13 October 2022 (UKPRN: ALL)</v>
      </c>
      <c r="B2" s="75"/>
      <c r="C2" s="75"/>
      <c r="D2" s="75"/>
      <c r="E2" s="75"/>
      <c r="F2" s="75"/>
      <c r="G2" s="75"/>
      <c r="H2" s="20"/>
    </row>
    <row r="3" spans="1:16" ht="21.95" customHeight="1">
      <c r="A3" s="141" t="s">
        <v>80</v>
      </c>
      <c r="B3" s="75"/>
      <c r="C3" s="75"/>
      <c r="D3" s="75"/>
      <c r="E3" s="75"/>
      <c r="F3" s="75"/>
      <c r="G3" s="75"/>
      <c r="H3" s="20"/>
    </row>
    <row r="4" spans="1:16" ht="36" customHeight="1">
      <c r="A4" s="102" t="s">
        <v>81</v>
      </c>
    </row>
    <row r="5" spans="1:16" s="21" customFormat="1" ht="86.25" customHeight="1">
      <c r="A5" s="223" t="s">
        <v>82</v>
      </c>
      <c r="B5" s="223" t="s">
        <v>83</v>
      </c>
      <c r="C5" s="223" t="s">
        <v>84</v>
      </c>
      <c r="D5" s="224" t="s">
        <v>85</v>
      </c>
      <c r="E5" s="222" t="s">
        <v>86</v>
      </c>
      <c r="F5" s="222" t="s">
        <v>87</v>
      </c>
      <c r="G5" s="222" t="s">
        <v>88</v>
      </c>
      <c r="H5" s="222" t="s">
        <v>89</v>
      </c>
      <c r="K5" s="12" t="s">
        <v>90</v>
      </c>
      <c r="L5" s="12" t="s">
        <v>91</v>
      </c>
      <c r="M5" s="12" t="s">
        <v>92</v>
      </c>
    </row>
    <row r="6" spans="1:16" s="90" customFormat="1" ht="17.45" customHeight="1">
      <c r="A6" s="251" t="s">
        <v>93</v>
      </c>
      <c r="B6" s="251" t="s">
        <v>94</v>
      </c>
      <c r="C6" s="89" t="s">
        <v>95</v>
      </c>
      <c r="D6" s="380">
        <v>27591.55</v>
      </c>
      <c r="E6" s="381">
        <v>-49.596677390199702</v>
      </c>
      <c r="F6" s="382">
        <v>2429.75</v>
      </c>
      <c r="G6" s="382">
        <v>29971.703322609799</v>
      </c>
      <c r="H6" s="383">
        <v>317100621</v>
      </c>
      <c r="K6" s="14" t="s">
        <v>93</v>
      </c>
      <c r="L6" s="14" t="s">
        <v>96</v>
      </c>
      <c r="M6" s="14" t="s">
        <v>95</v>
      </c>
      <c r="N6" s="347"/>
      <c r="P6" s="91"/>
    </row>
    <row r="7" spans="1:16" s="90" customFormat="1" ht="17.45" customHeight="1">
      <c r="A7" s="89"/>
      <c r="B7" s="89"/>
      <c r="C7" s="89" t="str">
        <f>$P$19</f>
        <v>PGT (Masters' loan)</v>
      </c>
      <c r="D7" s="351">
        <v>1009.1</v>
      </c>
      <c r="E7" s="352">
        <v>0</v>
      </c>
      <c r="F7" s="384">
        <v>1</v>
      </c>
      <c r="G7" s="384">
        <v>1010.1</v>
      </c>
      <c r="H7" s="385">
        <v>10686858</v>
      </c>
      <c r="K7" s="14" t="s">
        <v>93</v>
      </c>
      <c r="L7" s="14" t="s">
        <v>96</v>
      </c>
      <c r="M7" s="14" t="s">
        <v>97</v>
      </c>
      <c r="N7" s="347"/>
    </row>
    <row r="8" spans="1:16" s="90" customFormat="1" ht="17.45" customHeight="1">
      <c r="A8" s="89"/>
      <c r="B8" s="96"/>
      <c r="C8" s="96" t="str">
        <f>$P$20</f>
        <v>PGT (Other)</v>
      </c>
      <c r="D8" s="258">
        <v>211.71</v>
      </c>
      <c r="E8" s="259">
        <v>0</v>
      </c>
      <c r="F8" s="386">
        <v>0</v>
      </c>
      <c r="G8" s="386">
        <v>211.71</v>
      </c>
      <c r="H8" s="387">
        <v>2239891</v>
      </c>
      <c r="K8" s="14" t="s">
        <v>93</v>
      </c>
      <c r="L8" s="14" t="s">
        <v>96</v>
      </c>
      <c r="M8" s="14" t="s">
        <v>98</v>
      </c>
      <c r="N8" s="347"/>
    </row>
    <row r="9" spans="1:16" s="90" customFormat="1" ht="17.45" customHeight="1">
      <c r="A9" s="89"/>
      <c r="B9" s="168" t="s">
        <v>99</v>
      </c>
      <c r="C9" s="168" t="s">
        <v>95</v>
      </c>
      <c r="D9" s="265">
        <v>35.33</v>
      </c>
      <c r="E9" s="266">
        <v>0</v>
      </c>
      <c r="F9" s="388">
        <v>0</v>
      </c>
      <c r="G9" s="388">
        <v>35.33</v>
      </c>
      <c r="H9" s="389">
        <v>373790</v>
      </c>
      <c r="K9" s="14" t="s">
        <v>93</v>
      </c>
      <c r="L9" s="14" t="s">
        <v>100</v>
      </c>
      <c r="M9" s="14" t="s">
        <v>95</v>
      </c>
      <c r="N9" s="347"/>
    </row>
    <row r="10" spans="1:16" s="90" customFormat="1" ht="17.45" customHeight="1">
      <c r="A10" s="89"/>
      <c r="B10" s="89"/>
      <c r="C10" s="89" t="str">
        <f>$P$19</f>
        <v>PGT (Masters' loan)</v>
      </c>
      <c r="D10" s="351">
        <v>322.99</v>
      </c>
      <c r="E10" s="352">
        <v>0</v>
      </c>
      <c r="F10" s="384">
        <v>0</v>
      </c>
      <c r="G10" s="384">
        <v>322.99</v>
      </c>
      <c r="H10" s="385">
        <v>3417235</v>
      </c>
      <c r="K10" s="14" t="s">
        <v>93</v>
      </c>
      <c r="L10" s="14" t="s">
        <v>100</v>
      </c>
      <c r="M10" s="14" t="s">
        <v>97</v>
      </c>
      <c r="N10" s="347"/>
    </row>
    <row r="11" spans="1:16" s="90" customFormat="1" ht="17.45" customHeight="1">
      <c r="A11" s="241"/>
      <c r="B11" s="241"/>
      <c r="C11" s="241" t="str">
        <f>$P$20</f>
        <v>PGT (Other)</v>
      </c>
      <c r="D11" s="280">
        <v>180.59</v>
      </c>
      <c r="E11" s="281">
        <v>0</v>
      </c>
      <c r="F11" s="390">
        <v>0</v>
      </c>
      <c r="G11" s="390">
        <v>180.59</v>
      </c>
      <c r="H11" s="391">
        <v>1910641</v>
      </c>
      <c r="K11" s="14" t="s">
        <v>93</v>
      </c>
      <c r="L11" s="14" t="s">
        <v>100</v>
      </c>
      <c r="M11" s="14" t="s">
        <v>98</v>
      </c>
      <c r="N11" s="347"/>
    </row>
    <row r="12" spans="1:16" s="90" customFormat="1" ht="17.45" customHeight="1">
      <c r="A12" s="251" t="s">
        <v>101</v>
      </c>
      <c r="B12" s="251" t="s">
        <v>94</v>
      </c>
      <c r="C12" s="89" t="s">
        <v>95</v>
      </c>
      <c r="D12" s="252">
        <v>236580.93</v>
      </c>
      <c r="E12" s="253">
        <v>-31.162789766744599</v>
      </c>
      <c r="F12" s="392">
        <v>-713.45</v>
      </c>
      <c r="G12" s="392">
        <v>235836.31721023301</v>
      </c>
      <c r="H12" s="393">
        <v>374272240</v>
      </c>
      <c r="K12" s="14" t="s">
        <v>101</v>
      </c>
      <c r="L12" s="14" t="s">
        <v>96</v>
      </c>
      <c r="M12" s="14" t="s">
        <v>95</v>
      </c>
      <c r="N12" s="347"/>
    </row>
    <row r="13" spans="1:16" s="90" customFormat="1" ht="17.45" customHeight="1">
      <c r="A13" s="89"/>
      <c r="B13" s="89"/>
      <c r="C13" s="89" t="str">
        <f>$P$18</f>
        <v>PGT (UG fee)</v>
      </c>
      <c r="D13" s="351">
        <v>3441.93</v>
      </c>
      <c r="E13" s="352">
        <v>0</v>
      </c>
      <c r="F13" s="384">
        <v>0</v>
      </c>
      <c r="G13" s="384">
        <v>3441.93</v>
      </c>
      <c r="H13" s="385">
        <v>5462343</v>
      </c>
      <c r="K13" s="14" t="s">
        <v>101</v>
      </c>
      <c r="L13" s="14" t="s">
        <v>96</v>
      </c>
      <c r="M13" s="14" t="s">
        <v>102</v>
      </c>
    </row>
    <row r="14" spans="1:16" s="90" customFormat="1" ht="17.45" customHeight="1">
      <c r="A14" s="89"/>
      <c r="B14" s="89"/>
      <c r="C14" s="89" t="str">
        <f>$P$19</f>
        <v>PGT (Masters' loan)</v>
      </c>
      <c r="D14" s="351">
        <v>9034.25</v>
      </c>
      <c r="E14" s="352">
        <v>0</v>
      </c>
      <c r="F14" s="384">
        <v>7.3</v>
      </c>
      <c r="G14" s="384">
        <v>9041.5499999999993</v>
      </c>
      <c r="H14" s="385">
        <v>14348942</v>
      </c>
      <c r="K14" s="14" t="s">
        <v>101</v>
      </c>
      <c r="L14" s="14" t="s">
        <v>96</v>
      </c>
      <c r="M14" s="14" t="s">
        <v>97</v>
      </c>
    </row>
    <row r="15" spans="1:16" s="90" customFormat="1" ht="17.45" customHeight="1">
      <c r="A15" s="89"/>
      <c r="B15" s="96"/>
      <c r="C15" s="96" t="str">
        <f>$P$20</f>
        <v>PGT (Other)</v>
      </c>
      <c r="D15" s="258">
        <v>505.36</v>
      </c>
      <c r="E15" s="259">
        <v>0</v>
      </c>
      <c r="F15" s="386">
        <v>0</v>
      </c>
      <c r="G15" s="386">
        <v>505.36</v>
      </c>
      <c r="H15" s="387">
        <v>802008</v>
      </c>
      <c r="K15" s="14" t="s">
        <v>101</v>
      </c>
      <c r="L15" s="14" t="s">
        <v>96</v>
      </c>
      <c r="M15" s="14" t="s">
        <v>98</v>
      </c>
    </row>
    <row r="16" spans="1:16" s="90" customFormat="1" ht="17.45" customHeight="1">
      <c r="A16" s="89"/>
      <c r="B16" s="168" t="s">
        <v>99</v>
      </c>
      <c r="C16" s="168" t="s">
        <v>95</v>
      </c>
      <c r="D16" s="265">
        <v>16624.150000000001</v>
      </c>
      <c r="E16" s="266">
        <v>0</v>
      </c>
      <c r="F16" s="388">
        <v>0.67</v>
      </c>
      <c r="G16" s="388">
        <v>16624.82</v>
      </c>
      <c r="H16" s="389">
        <v>26383601</v>
      </c>
      <c r="K16" s="14" t="s">
        <v>101</v>
      </c>
      <c r="L16" s="14" t="s">
        <v>100</v>
      </c>
      <c r="M16" s="14" t="s">
        <v>95</v>
      </c>
    </row>
    <row r="17" spans="1:16" s="90" customFormat="1" ht="17.45" customHeight="1">
      <c r="A17" s="89"/>
      <c r="B17" s="89"/>
      <c r="C17" s="89" t="str">
        <f>$P$18</f>
        <v>PGT (UG fee)</v>
      </c>
      <c r="D17" s="351">
        <v>44.11</v>
      </c>
      <c r="E17" s="352">
        <v>0</v>
      </c>
      <c r="F17" s="384">
        <v>0</v>
      </c>
      <c r="G17" s="384">
        <v>44.11</v>
      </c>
      <c r="H17" s="385">
        <v>70004</v>
      </c>
      <c r="K17" s="14" t="s">
        <v>101</v>
      </c>
      <c r="L17" s="14" t="s">
        <v>100</v>
      </c>
      <c r="M17" s="14" t="s">
        <v>102</v>
      </c>
      <c r="P17" s="91" t="s">
        <v>103</v>
      </c>
    </row>
    <row r="18" spans="1:16" s="90" customFormat="1" ht="17.45" customHeight="1">
      <c r="A18" s="89"/>
      <c r="B18" s="89"/>
      <c r="C18" s="89" t="str">
        <f>$P$19</f>
        <v>PGT (Masters' loan)</v>
      </c>
      <c r="D18" s="351">
        <v>2838.05</v>
      </c>
      <c r="E18" s="352">
        <v>0</v>
      </c>
      <c r="F18" s="384">
        <v>1.02</v>
      </c>
      <c r="G18" s="384">
        <v>2839.07</v>
      </c>
      <c r="H18" s="385">
        <v>4505599</v>
      </c>
      <c r="K18" s="14" t="s">
        <v>101</v>
      </c>
      <c r="L18" s="14" t="s">
        <v>100</v>
      </c>
      <c r="M18" s="14" t="s">
        <v>97</v>
      </c>
      <c r="P18" s="90" t="s">
        <v>104</v>
      </c>
    </row>
    <row r="19" spans="1:16" s="90" customFormat="1" ht="17.45" customHeight="1">
      <c r="A19" s="241"/>
      <c r="B19" s="241"/>
      <c r="C19" s="241" t="str">
        <f>$P$20</f>
        <v>PGT (Other)</v>
      </c>
      <c r="D19" s="280">
        <v>2552.84</v>
      </c>
      <c r="E19" s="281">
        <v>0</v>
      </c>
      <c r="F19" s="390">
        <v>0.14000000000000001</v>
      </c>
      <c r="G19" s="390">
        <v>2552.98</v>
      </c>
      <c r="H19" s="391">
        <v>4051580</v>
      </c>
      <c r="K19" s="14" t="s">
        <v>101</v>
      </c>
      <c r="L19" s="14" t="s">
        <v>100</v>
      </c>
      <c r="M19" s="14" t="s">
        <v>98</v>
      </c>
      <c r="P19" s="90" t="s">
        <v>105</v>
      </c>
    </row>
    <row r="20" spans="1:16" s="90" customFormat="1" ht="17.45" customHeight="1">
      <c r="A20" s="251" t="s">
        <v>106</v>
      </c>
      <c r="B20" s="251" t="s">
        <v>94</v>
      </c>
      <c r="C20" s="89" t="s">
        <v>95</v>
      </c>
      <c r="D20" s="252">
        <v>109055.85</v>
      </c>
      <c r="E20" s="278">
        <v>0</v>
      </c>
      <c r="F20" s="392">
        <v>37.119999999999997</v>
      </c>
      <c r="G20" s="392">
        <v>109092.97</v>
      </c>
      <c r="H20" s="393">
        <v>28855123</v>
      </c>
      <c r="K20" s="14" t="s">
        <v>107</v>
      </c>
      <c r="L20" s="14" t="s">
        <v>96</v>
      </c>
      <c r="M20" s="14" t="s">
        <v>95</v>
      </c>
      <c r="P20" s="90" t="s">
        <v>108</v>
      </c>
    </row>
    <row r="21" spans="1:16" s="90" customFormat="1" ht="17.45" customHeight="1">
      <c r="A21" s="89"/>
      <c r="B21" s="89"/>
      <c r="C21" s="89" t="str">
        <f>$P$18</f>
        <v>PGT (UG fee)</v>
      </c>
      <c r="D21" s="351">
        <v>3336.76</v>
      </c>
      <c r="E21" s="352">
        <v>0</v>
      </c>
      <c r="F21" s="384">
        <v>0</v>
      </c>
      <c r="G21" s="384">
        <v>3336.76</v>
      </c>
      <c r="H21" s="385">
        <v>882581</v>
      </c>
      <c r="K21" s="14" t="s">
        <v>107</v>
      </c>
      <c r="L21" s="14" t="s">
        <v>96</v>
      </c>
      <c r="M21" s="14" t="s">
        <v>102</v>
      </c>
    </row>
    <row r="22" spans="1:16" s="90" customFormat="1" ht="17.45" customHeight="1">
      <c r="A22" s="89"/>
      <c r="B22" s="89"/>
      <c r="C22" s="89" t="str">
        <f>$P$19</f>
        <v>PGT (Masters' loan)</v>
      </c>
      <c r="D22" s="351">
        <v>3711.66</v>
      </c>
      <c r="E22" s="352">
        <v>0</v>
      </c>
      <c r="F22" s="384">
        <v>10.15</v>
      </c>
      <c r="G22" s="384">
        <v>3721.81</v>
      </c>
      <c r="H22" s="385">
        <v>984431</v>
      </c>
      <c r="K22" s="14" t="s">
        <v>107</v>
      </c>
      <c r="L22" s="14" t="s">
        <v>96</v>
      </c>
      <c r="M22" s="14" t="s">
        <v>97</v>
      </c>
    </row>
    <row r="23" spans="1:16" s="90" customFormat="1" ht="17.45" customHeight="1">
      <c r="A23" s="89"/>
      <c r="B23" s="96"/>
      <c r="C23" s="96" t="str">
        <f>$P$20</f>
        <v>PGT (Other)</v>
      </c>
      <c r="D23" s="258">
        <v>31.87</v>
      </c>
      <c r="E23" s="259">
        <v>0</v>
      </c>
      <c r="F23" s="386">
        <v>0</v>
      </c>
      <c r="G23" s="386">
        <v>31.87</v>
      </c>
      <c r="H23" s="387">
        <v>8433</v>
      </c>
      <c r="K23" s="14" t="s">
        <v>107</v>
      </c>
      <c r="L23" s="14" t="s">
        <v>96</v>
      </c>
      <c r="M23" s="14" t="s">
        <v>98</v>
      </c>
    </row>
    <row r="24" spans="1:16" s="90" customFormat="1" ht="17.45" customHeight="1">
      <c r="A24" s="89"/>
      <c r="B24" s="168" t="s">
        <v>99</v>
      </c>
      <c r="C24" s="168" t="s">
        <v>95</v>
      </c>
      <c r="D24" s="265">
        <v>7663.61</v>
      </c>
      <c r="E24" s="266">
        <v>0</v>
      </c>
      <c r="F24" s="388">
        <v>0</v>
      </c>
      <c r="G24" s="388">
        <v>7663.61</v>
      </c>
      <c r="H24" s="389">
        <v>2027029</v>
      </c>
      <c r="K24" s="14" t="s">
        <v>107</v>
      </c>
      <c r="L24" s="14" t="s">
        <v>100</v>
      </c>
      <c r="M24" s="14" t="s">
        <v>95</v>
      </c>
    </row>
    <row r="25" spans="1:16" s="90" customFormat="1" ht="17.45" customHeight="1">
      <c r="A25" s="89"/>
      <c r="B25" s="89"/>
      <c r="C25" s="89" t="str">
        <f>$P$18</f>
        <v>PGT (UG fee)</v>
      </c>
      <c r="D25" s="351">
        <v>82.9</v>
      </c>
      <c r="E25" s="352">
        <v>0</v>
      </c>
      <c r="F25" s="384">
        <v>0</v>
      </c>
      <c r="G25" s="384">
        <v>82.9</v>
      </c>
      <c r="H25" s="385">
        <v>21927</v>
      </c>
      <c r="K25" s="14" t="s">
        <v>107</v>
      </c>
      <c r="L25" s="14" t="s">
        <v>100</v>
      </c>
      <c r="M25" s="14" t="s">
        <v>102</v>
      </c>
    </row>
    <row r="26" spans="1:16" s="90" customFormat="1" ht="17.45" customHeight="1">
      <c r="A26" s="89"/>
      <c r="B26" s="89"/>
      <c r="C26" s="89" t="str">
        <f>$P$19</f>
        <v>PGT (Masters' loan)</v>
      </c>
      <c r="D26" s="351">
        <v>1074.49</v>
      </c>
      <c r="E26" s="352">
        <v>0</v>
      </c>
      <c r="F26" s="384">
        <v>0.27</v>
      </c>
      <c r="G26" s="384">
        <v>1074.76</v>
      </c>
      <c r="H26" s="385">
        <v>284278</v>
      </c>
      <c r="K26" s="14" t="s">
        <v>107</v>
      </c>
      <c r="L26" s="14" t="s">
        <v>100</v>
      </c>
      <c r="M26" s="14" t="s">
        <v>97</v>
      </c>
    </row>
    <row r="27" spans="1:16" s="90" customFormat="1" ht="17.45" customHeight="1">
      <c r="A27" s="241"/>
      <c r="B27" s="241"/>
      <c r="C27" s="241" t="str">
        <f>$P$20</f>
        <v>PGT (Other)</v>
      </c>
      <c r="D27" s="280">
        <v>457.07</v>
      </c>
      <c r="E27" s="281">
        <v>0</v>
      </c>
      <c r="F27" s="390">
        <v>0.08</v>
      </c>
      <c r="G27" s="390">
        <v>457.15</v>
      </c>
      <c r="H27" s="391">
        <v>120916</v>
      </c>
      <c r="K27" s="14" t="s">
        <v>107</v>
      </c>
      <c r="L27" s="14" t="s">
        <v>100</v>
      </c>
      <c r="M27" s="14" t="s">
        <v>98</v>
      </c>
    </row>
    <row r="28" spans="1:16" s="90" customFormat="1" ht="17.45" customHeight="1">
      <c r="A28" s="251" t="s">
        <v>109</v>
      </c>
      <c r="B28" s="251" t="s">
        <v>94</v>
      </c>
      <c r="C28" s="89" t="s">
        <v>95</v>
      </c>
      <c r="D28" s="252">
        <v>129171.42</v>
      </c>
      <c r="E28" s="278">
        <v>0</v>
      </c>
      <c r="F28" s="392">
        <v>963.42</v>
      </c>
      <c r="G28" s="392">
        <v>130134.84</v>
      </c>
      <c r="H28" s="393">
        <v>16365762</v>
      </c>
      <c r="K28" s="14" t="s">
        <v>110</v>
      </c>
      <c r="L28" s="14" t="s">
        <v>96</v>
      </c>
      <c r="M28" s="14" t="s">
        <v>95</v>
      </c>
    </row>
    <row r="29" spans="1:16" s="90" customFormat="1" ht="17.45" customHeight="1">
      <c r="A29" s="89"/>
      <c r="B29" s="89"/>
      <c r="C29" s="89" t="str">
        <f>$P$18</f>
        <v>PGT (UG fee)</v>
      </c>
      <c r="D29" s="351">
        <v>0</v>
      </c>
      <c r="E29" s="352">
        <v>0</v>
      </c>
      <c r="F29" s="384">
        <v>0</v>
      </c>
      <c r="G29" s="384">
        <v>0</v>
      </c>
      <c r="H29" s="385">
        <v>0</v>
      </c>
      <c r="K29" s="14" t="s">
        <v>110</v>
      </c>
      <c r="L29" s="14" t="s">
        <v>96</v>
      </c>
      <c r="M29" s="14" t="s">
        <v>102</v>
      </c>
    </row>
    <row r="30" spans="1:16" s="90" customFormat="1" ht="17.45" customHeight="1">
      <c r="A30" s="89"/>
      <c r="B30" s="89"/>
      <c r="C30" s="89" t="str">
        <f>$P$19</f>
        <v>PGT (Masters' loan)</v>
      </c>
      <c r="D30" s="351">
        <v>7377.39</v>
      </c>
      <c r="E30" s="352">
        <v>0</v>
      </c>
      <c r="F30" s="384">
        <v>121.6</v>
      </c>
      <c r="G30" s="384">
        <v>7498.99</v>
      </c>
      <c r="H30" s="385">
        <v>943073</v>
      </c>
      <c r="K30" s="14" t="s">
        <v>110</v>
      </c>
      <c r="L30" s="14" t="s">
        <v>96</v>
      </c>
      <c r="M30" s="14" t="s">
        <v>97</v>
      </c>
    </row>
    <row r="31" spans="1:16" s="90" customFormat="1" ht="17.45" customHeight="1">
      <c r="A31" s="89"/>
      <c r="B31" s="96"/>
      <c r="C31" s="96" t="str">
        <f>$P$20</f>
        <v>PGT (Other)</v>
      </c>
      <c r="D31" s="258">
        <v>242.5</v>
      </c>
      <c r="E31" s="259">
        <v>0</v>
      </c>
      <c r="F31" s="386">
        <v>9</v>
      </c>
      <c r="G31" s="386">
        <v>251.5</v>
      </c>
      <c r="H31" s="387">
        <v>31633</v>
      </c>
      <c r="K31" s="14" t="s">
        <v>110</v>
      </c>
      <c r="L31" s="14" t="s">
        <v>96</v>
      </c>
      <c r="M31" s="14" t="s">
        <v>98</v>
      </c>
    </row>
    <row r="32" spans="1:16" s="90" customFormat="1" ht="17.45" customHeight="1">
      <c r="A32" s="89"/>
      <c r="B32" s="168" t="s">
        <v>99</v>
      </c>
      <c r="C32" s="168" t="s">
        <v>95</v>
      </c>
      <c r="D32" s="265">
        <v>1859.55</v>
      </c>
      <c r="E32" s="266">
        <v>0</v>
      </c>
      <c r="F32" s="388">
        <v>0</v>
      </c>
      <c r="G32" s="388">
        <v>1859.55</v>
      </c>
      <c r="H32" s="389">
        <v>233858</v>
      </c>
      <c r="K32" s="14" t="s">
        <v>110</v>
      </c>
      <c r="L32" s="14" t="s">
        <v>100</v>
      </c>
      <c r="M32" s="14" t="s">
        <v>95</v>
      </c>
    </row>
    <row r="33" spans="1:13" s="90" customFormat="1" ht="17.45" customHeight="1">
      <c r="A33" s="89"/>
      <c r="B33" s="89"/>
      <c r="C33" s="89" t="str">
        <f>$P$18</f>
        <v>PGT (UG fee)</v>
      </c>
      <c r="D33" s="351">
        <v>0</v>
      </c>
      <c r="E33" s="352">
        <v>0</v>
      </c>
      <c r="F33" s="384">
        <v>0</v>
      </c>
      <c r="G33" s="384">
        <v>0</v>
      </c>
      <c r="H33" s="385">
        <v>0</v>
      </c>
      <c r="K33" s="14" t="s">
        <v>110</v>
      </c>
      <c r="L33" s="14" t="s">
        <v>100</v>
      </c>
      <c r="M33" s="14" t="s">
        <v>102</v>
      </c>
    </row>
    <row r="34" spans="1:13" s="90" customFormat="1" ht="17.45" customHeight="1">
      <c r="A34" s="89"/>
      <c r="B34" s="89"/>
      <c r="C34" s="89" t="str">
        <f>$P$19</f>
        <v>PGT (Masters' loan)</v>
      </c>
      <c r="D34" s="351">
        <v>1768.22</v>
      </c>
      <c r="E34" s="352">
        <v>0</v>
      </c>
      <c r="F34" s="384">
        <v>22.85</v>
      </c>
      <c r="G34" s="384">
        <v>1791.07</v>
      </c>
      <c r="H34" s="385">
        <v>225243</v>
      </c>
      <c r="K34" s="14" t="s">
        <v>110</v>
      </c>
      <c r="L34" s="14" t="s">
        <v>100</v>
      </c>
      <c r="M34" s="14" t="s">
        <v>97</v>
      </c>
    </row>
    <row r="35" spans="1:13" s="90" customFormat="1" ht="17.45" customHeight="1">
      <c r="A35" s="241"/>
      <c r="B35" s="241"/>
      <c r="C35" s="241" t="str">
        <f>$P$20</f>
        <v>PGT (Other)</v>
      </c>
      <c r="D35" s="280">
        <v>150.63999999999999</v>
      </c>
      <c r="E35" s="281">
        <v>0</v>
      </c>
      <c r="F35" s="390">
        <v>3.5</v>
      </c>
      <c r="G35" s="390">
        <v>154.13999999999999</v>
      </c>
      <c r="H35" s="391">
        <v>19383</v>
      </c>
      <c r="K35" s="14" t="s">
        <v>110</v>
      </c>
      <c r="L35" s="14" t="s">
        <v>100</v>
      </c>
      <c r="M35" s="14" t="s">
        <v>98</v>
      </c>
    </row>
    <row r="36" spans="1:13" s="90" customFormat="1" ht="17.45" customHeight="1">
      <c r="A36" s="251" t="s">
        <v>111</v>
      </c>
      <c r="B36" s="251" t="s">
        <v>94</v>
      </c>
      <c r="C36" s="89" t="s">
        <v>95</v>
      </c>
      <c r="D36" s="252">
        <v>193252.99</v>
      </c>
      <c r="E36" s="278">
        <v>0</v>
      </c>
      <c r="F36" s="278">
        <v>0</v>
      </c>
      <c r="G36" s="278">
        <v>0</v>
      </c>
      <c r="H36" s="278">
        <v>0</v>
      </c>
      <c r="K36" s="14" t="s">
        <v>111</v>
      </c>
      <c r="L36" s="14" t="s">
        <v>96</v>
      </c>
      <c r="M36" s="14" t="s">
        <v>95</v>
      </c>
    </row>
    <row r="37" spans="1:13" s="90" customFormat="1" ht="17.45" customHeight="1">
      <c r="A37" s="89"/>
      <c r="B37" s="89"/>
      <c r="C37" s="89" t="str">
        <f>$P$18</f>
        <v>PGT (UG fee)</v>
      </c>
      <c r="D37" s="351">
        <v>2674.31</v>
      </c>
      <c r="E37" s="352">
        <v>0</v>
      </c>
      <c r="F37" s="352">
        <v>0</v>
      </c>
      <c r="G37" s="352">
        <v>0</v>
      </c>
      <c r="H37" s="352">
        <v>0</v>
      </c>
      <c r="K37" s="14" t="s">
        <v>111</v>
      </c>
      <c r="L37" s="14" t="s">
        <v>96</v>
      </c>
      <c r="M37" s="14" t="s">
        <v>102</v>
      </c>
    </row>
    <row r="38" spans="1:13" s="90" customFormat="1" ht="17.45" customHeight="1">
      <c r="A38" s="89"/>
      <c r="B38" s="89"/>
      <c r="C38" s="89" t="str">
        <f>$P$19</f>
        <v>PGT (Masters' loan)</v>
      </c>
      <c r="D38" s="351">
        <v>13276.18</v>
      </c>
      <c r="E38" s="352">
        <v>0</v>
      </c>
      <c r="F38" s="352">
        <v>0</v>
      </c>
      <c r="G38" s="352">
        <v>0</v>
      </c>
      <c r="H38" s="352">
        <v>0</v>
      </c>
      <c r="K38" s="14" t="s">
        <v>111</v>
      </c>
      <c r="L38" s="14" t="s">
        <v>96</v>
      </c>
      <c r="M38" s="14" t="s">
        <v>97</v>
      </c>
    </row>
    <row r="39" spans="1:13" s="90" customFormat="1" ht="17.45" customHeight="1">
      <c r="A39" s="89"/>
      <c r="B39" s="96"/>
      <c r="C39" s="96" t="str">
        <f>$P$20</f>
        <v>PGT (Other)</v>
      </c>
      <c r="D39" s="258">
        <v>1482.57</v>
      </c>
      <c r="E39" s="259">
        <v>0</v>
      </c>
      <c r="F39" s="259">
        <v>0</v>
      </c>
      <c r="G39" s="259">
        <v>0</v>
      </c>
      <c r="H39" s="259">
        <v>0</v>
      </c>
      <c r="K39" s="14" t="s">
        <v>111</v>
      </c>
      <c r="L39" s="14" t="s">
        <v>96</v>
      </c>
      <c r="M39" s="14" t="s">
        <v>98</v>
      </c>
    </row>
    <row r="40" spans="1:13" s="90" customFormat="1" ht="17.45" customHeight="1">
      <c r="A40" s="89"/>
      <c r="B40" s="348" t="s">
        <v>112</v>
      </c>
      <c r="C40" s="168" t="s">
        <v>95</v>
      </c>
      <c r="D40" s="265">
        <v>10156.5</v>
      </c>
      <c r="E40" s="266">
        <v>0</v>
      </c>
      <c r="F40" s="266">
        <v>0</v>
      </c>
      <c r="G40" s="266">
        <v>0</v>
      </c>
      <c r="H40" s="266">
        <v>0</v>
      </c>
      <c r="K40" s="14" t="s">
        <v>111</v>
      </c>
      <c r="L40" s="14" t="s">
        <v>113</v>
      </c>
      <c r="M40" s="14" t="s">
        <v>95</v>
      </c>
    </row>
    <row r="41" spans="1:13" s="90" customFormat="1" ht="17.45" customHeight="1">
      <c r="A41" s="89"/>
      <c r="B41" s="293"/>
      <c r="C41" s="89" t="str">
        <f>$P$18</f>
        <v>PGT (UG fee)</v>
      </c>
      <c r="D41" s="351">
        <v>4</v>
      </c>
      <c r="E41" s="352">
        <v>0</v>
      </c>
      <c r="F41" s="352">
        <v>0</v>
      </c>
      <c r="G41" s="352">
        <v>0</v>
      </c>
      <c r="H41" s="352">
        <v>0</v>
      </c>
      <c r="K41" s="14" t="s">
        <v>111</v>
      </c>
      <c r="L41" s="14" t="s">
        <v>113</v>
      </c>
      <c r="M41" s="14" t="s">
        <v>102</v>
      </c>
    </row>
    <row r="42" spans="1:13" s="90" customFormat="1" ht="17.45" customHeight="1">
      <c r="A42" s="89"/>
      <c r="B42" s="220"/>
      <c r="C42" s="89" t="str">
        <f>$P$19</f>
        <v>PGT (Masters' loan)</v>
      </c>
      <c r="D42" s="351">
        <v>31</v>
      </c>
      <c r="E42" s="352">
        <v>0</v>
      </c>
      <c r="F42" s="352">
        <v>0</v>
      </c>
      <c r="G42" s="352">
        <v>0</v>
      </c>
      <c r="H42" s="352">
        <v>0</v>
      </c>
      <c r="K42" s="14" t="s">
        <v>111</v>
      </c>
      <c r="L42" s="14" t="s">
        <v>113</v>
      </c>
      <c r="M42" s="14" t="s">
        <v>97</v>
      </c>
    </row>
    <row r="43" spans="1:13" s="90" customFormat="1" ht="17.45" customHeight="1">
      <c r="A43" s="89"/>
      <c r="B43" s="96"/>
      <c r="C43" s="96" t="str">
        <f>$P$20</f>
        <v>PGT (Other)</v>
      </c>
      <c r="D43" s="258">
        <v>0.5</v>
      </c>
      <c r="E43" s="259">
        <v>0</v>
      </c>
      <c r="F43" s="259">
        <v>0</v>
      </c>
      <c r="G43" s="259">
        <v>0</v>
      </c>
      <c r="H43" s="259">
        <v>0</v>
      </c>
      <c r="K43" s="14" t="s">
        <v>111</v>
      </c>
      <c r="L43" s="14" t="s">
        <v>113</v>
      </c>
      <c r="M43" s="14" t="s">
        <v>98</v>
      </c>
    </row>
    <row r="44" spans="1:13" s="90" customFormat="1" ht="17.45" customHeight="1">
      <c r="A44" s="89"/>
      <c r="B44" s="168" t="s">
        <v>99</v>
      </c>
      <c r="C44" s="168" t="s">
        <v>95</v>
      </c>
      <c r="D44" s="265">
        <v>24436.91</v>
      </c>
      <c r="E44" s="278">
        <v>0</v>
      </c>
      <c r="F44" s="278">
        <v>0</v>
      </c>
      <c r="G44" s="278">
        <v>0</v>
      </c>
      <c r="H44" s="278">
        <v>0</v>
      </c>
      <c r="K44" s="14" t="s">
        <v>111</v>
      </c>
      <c r="L44" s="14" t="s">
        <v>100</v>
      </c>
      <c r="M44" s="14" t="s">
        <v>95</v>
      </c>
    </row>
    <row r="45" spans="1:13" s="90" customFormat="1" ht="17.45" customHeight="1">
      <c r="A45" s="89"/>
      <c r="B45" s="89"/>
      <c r="C45" s="89" t="str">
        <f>$P$18</f>
        <v>PGT (UG fee)</v>
      </c>
      <c r="D45" s="351">
        <v>637.54</v>
      </c>
      <c r="E45" s="352">
        <v>0</v>
      </c>
      <c r="F45" s="352">
        <v>0</v>
      </c>
      <c r="G45" s="352">
        <v>0</v>
      </c>
      <c r="H45" s="352">
        <v>0</v>
      </c>
      <c r="K45" s="14" t="s">
        <v>111</v>
      </c>
      <c r="L45" s="14" t="s">
        <v>100</v>
      </c>
      <c r="M45" s="14" t="s">
        <v>102</v>
      </c>
    </row>
    <row r="46" spans="1:13" s="90" customFormat="1" ht="17.45" customHeight="1">
      <c r="A46" s="89"/>
      <c r="B46" s="89"/>
      <c r="C46" s="89" t="str">
        <f>$P$19</f>
        <v>PGT (Masters' loan)</v>
      </c>
      <c r="D46" s="351">
        <v>6710.51</v>
      </c>
      <c r="E46" s="352">
        <v>0</v>
      </c>
      <c r="F46" s="352">
        <v>0</v>
      </c>
      <c r="G46" s="352">
        <v>0</v>
      </c>
      <c r="H46" s="352">
        <v>0</v>
      </c>
      <c r="K46" s="14" t="s">
        <v>111</v>
      </c>
      <c r="L46" s="14" t="s">
        <v>100</v>
      </c>
      <c r="M46" s="14" t="s">
        <v>97</v>
      </c>
    </row>
    <row r="47" spans="1:13" s="90" customFormat="1" ht="17.45" customHeight="1">
      <c r="A47" s="241"/>
      <c r="B47" s="241"/>
      <c r="C47" s="241" t="str">
        <f>$P$20</f>
        <v>PGT (Other)</v>
      </c>
      <c r="D47" s="280">
        <v>3358.45</v>
      </c>
      <c r="E47" s="281">
        <v>0</v>
      </c>
      <c r="F47" s="281">
        <v>0</v>
      </c>
      <c r="G47" s="281">
        <v>0</v>
      </c>
      <c r="H47" s="281">
        <v>0</v>
      </c>
      <c r="K47" s="14" t="s">
        <v>111</v>
      </c>
      <c r="L47" s="14" t="s">
        <v>100</v>
      </c>
      <c r="M47" s="14" t="s">
        <v>98</v>
      </c>
    </row>
    <row r="48" spans="1:13" s="90" customFormat="1" ht="17.45" customHeight="1">
      <c r="A48" s="251" t="s">
        <v>114</v>
      </c>
      <c r="B48" s="251" t="s">
        <v>94</v>
      </c>
      <c r="C48" s="89" t="s">
        <v>95</v>
      </c>
      <c r="D48" s="252">
        <v>397806.26</v>
      </c>
      <c r="E48" s="278">
        <v>0</v>
      </c>
      <c r="F48" s="278">
        <v>0</v>
      </c>
      <c r="G48" s="278">
        <v>0</v>
      </c>
      <c r="H48" s="278">
        <v>0</v>
      </c>
      <c r="K48" s="14" t="s">
        <v>114</v>
      </c>
      <c r="L48" s="14" t="s">
        <v>96</v>
      </c>
      <c r="M48" s="14" t="s">
        <v>95</v>
      </c>
    </row>
    <row r="49" spans="1:13" s="90" customFormat="1" ht="17.45" customHeight="1">
      <c r="A49" s="89"/>
      <c r="B49" s="89"/>
      <c r="C49" s="89" t="str">
        <f>$P$18</f>
        <v>PGT (UG fee)</v>
      </c>
      <c r="D49" s="351">
        <v>122</v>
      </c>
      <c r="E49" s="352">
        <v>0</v>
      </c>
      <c r="F49" s="352">
        <v>0</v>
      </c>
      <c r="G49" s="352">
        <v>0</v>
      </c>
      <c r="H49" s="352">
        <v>0</v>
      </c>
      <c r="K49" s="14" t="s">
        <v>114</v>
      </c>
      <c r="L49" s="14" t="s">
        <v>96</v>
      </c>
      <c r="M49" s="14" t="s">
        <v>102</v>
      </c>
    </row>
    <row r="50" spans="1:13" s="90" customFormat="1" ht="17.45" customHeight="1">
      <c r="A50" s="89"/>
      <c r="B50" s="89"/>
      <c r="C50" s="89" t="str">
        <f>$P$19</f>
        <v>PGT (Masters' loan)</v>
      </c>
      <c r="D50" s="351">
        <v>26881.42</v>
      </c>
      <c r="E50" s="352">
        <v>0</v>
      </c>
      <c r="F50" s="352">
        <v>0</v>
      </c>
      <c r="G50" s="352">
        <v>0</v>
      </c>
      <c r="H50" s="352">
        <v>0</v>
      </c>
      <c r="K50" s="14" t="s">
        <v>114</v>
      </c>
      <c r="L50" s="14" t="s">
        <v>96</v>
      </c>
      <c r="M50" s="14" t="s">
        <v>97</v>
      </c>
    </row>
    <row r="51" spans="1:13" s="90" customFormat="1" ht="17.45" customHeight="1">
      <c r="A51" s="89"/>
      <c r="B51" s="96"/>
      <c r="C51" s="96" t="str">
        <f>$P$20</f>
        <v>PGT (Other)</v>
      </c>
      <c r="D51" s="258">
        <v>1465.99</v>
      </c>
      <c r="E51" s="259">
        <v>0</v>
      </c>
      <c r="F51" s="259">
        <v>0</v>
      </c>
      <c r="G51" s="259">
        <v>0</v>
      </c>
      <c r="H51" s="259">
        <v>0</v>
      </c>
      <c r="K51" s="14" t="s">
        <v>114</v>
      </c>
      <c r="L51" s="14" t="s">
        <v>96</v>
      </c>
      <c r="M51" s="14" t="s">
        <v>98</v>
      </c>
    </row>
    <row r="52" spans="1:13" s="90" customFormat="1" ht="17.45" customHeight="1">
      <c r="A52" s="89"/>
      <c r="B52" s="168" t="s">
        <v>99</v>
      </c>
      <c r="C52" s="168" t="s">
        <v>95</v>
      </c>
      <c r="D52" s="265">
        <v>32962.22</v>
      </c>
      <c r="E52" s="278">
        <v>0</v>
      </c>
      <c r="F52" s="278">
        <v>0</v>
      </c>
      <c r="G52" s="278">
        <v>0</v>
      </c>
      <c r="H52" s="278">
        <v>0</v>
      </c>
      <c r="K52" s="14" t="s">
        <v>114</v>
      </c>
      <c r="L52" s="14" t="s">
        <v>100</v>
      </c>
      <c r="M52" s="14" t="s">
        <v>95</v>
      </c>
    </row>
    <row r="53" spans="1:13" s="90" customFormat="1" ht="17.45" customHeight="1">
      <c r="A53" s="89"/>
      <c r="B53" s="89"/>
      <c r="C53" s="89" t="str">
        <f>$P$18</f>
        <v>PGT (UG fee)</v>
      </c>
      <c r="D53" s="351">
        <v>23.07</v>
      </c>
      <c r="E53" s="352">
        <v>0</v>
      </c>
      <c r="F53" s="352">
        <v>0</v>
      </c>
      <c r="G53" s="352">
        <v>0</v>
      </c>
      <c r="H53" s="352">
        <v>0</v>
      </c>
      <c r="K53" s="14" t="s">
        <v>114</v>
      </c>
      <c r="L53" s="14" t="s">
        <v>100</v>
      </c>
      <c r="M53" s="14" t="s">
        <v>102</v>
      </c>
    </row>
    <row r="54" spans="1:13" s="90" customFormat="1" ht="17.45" customHeight="1">
      <c r="A54" s="89"/>
      <c r="B54" s="89"/>
      <c r="C54" s="89" t="str">
        <f>$P$19</f>
        <v>PGT (Masters' loan)</v>
      </c>
      <c r="D54" s="351">
        <v>12175.25</v>
      </c>
      <c r="E54" s="352">
        <v>0</v>
      </c>
      <c r="F54" s="352">
        <v>0</v>
      </c>
      <c r="G54" s="352">
        <v>0</v>
      </c>
      <c r="H54" s="352">
        <v>0</v>
      </c>
      <c r="K54" s="14" t="s">
        <v>114</v>
      </c>
      <c r="L54" s="14" t="s">
        <v>100</v>
      </c>
      <c r="M54" s="14" t="s">
        <v>97</v>
      </c>
    </row>
    <row r="55" spans="1:13" s="90" customFormat="1" ht="17.45" customHeight="1" thickBot="1">
      <c r="A55" s="89"/>
      <c r="B55" s="89"/>
      <c r="C55" s="89" t="str">
        <f>$P$20</f>
        <v>PGT (Other)</v>
      </c>
      <c r="D55" s="313">
        <v>4553.92</v>
      </c>
      <c r="E55" s="314">
        <v>0</v>
      </c>
      <c r="F55" s="314">
        <v>0</v>
      </c>
      <c r="G55" s="314">
        <v>0</v>
      </c>
      <c r="H55" s="314">
        <v>0</v>
      </c>
      <c r="K55" s="14" t="s">
        <v>114</v>
      </c>
      <c r="L55" s="14" t="s">
        <v>100</v>
      </c>
      <c r="M55" s="14" t="s">
        <v>98</v>
      </c>
    </row>
    <row r="56" spans="1:13" s="90" customFormat="1" ht="17.45" customHeight="1" thickTop="1">
      <c r="A56" s="394" t="s">
        <v>115</v>
      </c>
      <c r="B56" s="394"/>
      <c r="C56" s="394" t="s">
        <v>95</v>
      </c>
      <c r="D56" s="349">
        <v>1187197.27</v>
      </c>
      <c r="E56" s="350">
        <v>-80.759467156944297</v>
      </c>
      <c r="F56" s="395">
        <v>2717.51</v>
      </c>
      <c r="G56" s="395">
        <v>531219.14053284295</v>
      </c>
      <c r="H56" s="396">
        <v>765612024</v>
      </c>
      <c r="K56" s="14" t="s">
        <v>116</v>
      </c>
      <c r="L56" s="14" t="s">
        <v>117</v>
      </c>
      <c r="M56" s="14" t="s">
        <v>95</v>
      </c>
    </row>
    <row r="57" spans="1:13" s="90" customFormat="1" ht="17.45" customHeight="1">
      <c r="A57" s="98"/>
      <c r="B57" s="98"/>
      <c r="C57" s="98" t="str">
        <f>$P$18</f>
        <v>PGT (UG fee)</v>
      </c>
      <c r="D57" s="351">
        <v>10366.620000000001</v>
      </c>
      <c r="E57" s="352">
        <v>0</v>
      </c>
      <c r="F57" s="384">
        <v>0</v>
      </c>
      <c r="G57" s="384">
        <v>6905.7</v>
      </c>
      <c r="H57" s="385">
        <v>6436855</v>
      </c>
      <c r="K57" s="14" t="s">
        <v>116</v>
      </c>
      <c r="L57" s="14" t="s">
        <v>117</v>
      </c>
      <c r="M57" s="14" t="s">
        <v>102</v>
      </c>
    </row>
    <row r="58" spans="1:13" s="90" customFormat="1" ht="17.45" customHeight="1">
      <c r="A58" s="98"/>
      <c r="B58" s="98"/>
      <c r="C58" s="98" t="str">
        <f>$P$19</f>
        <v>PGT (Masters' loan)</v>
      </c>
      <c r="D58" s="351">
        <v>86210.51</v>
      </c>
      <c r="E58" s="352">
        <v>0</v>
      </c>
      <c r="F58" s="384">
        <v>164.19</v>
      </c>
      <c r="G58" s="384">
        <v>27300.34</v>
      </c>
      <c r="H58" s="385">
        <v>35395659</v>
      </c>
      <c r="K58" s="14" t="s">
        <v>116</v>
      </c>
      <c r="L58" s="14" t="s">
        <v>117</v>
      </c>
      <c r="M58" s="14" t="s">
        <v>97</v>
      </c>
    </row>
    <row r="59" spans="1:13" s="90" customFormat="1" ht="17.45" customHeight="1">
      <c r="A59" s="98"/>
      <c r="B59" s="98"/>
      <c r="C59" s="336" t="str">
        <f>$P$20</f>
        <v>PGT (Other)</v>
      </c>
      <c r="D59" s="313">
        <v>15194.01</v>
      </c>
      <c r="E59" s="314">
        <v>0</v>
      </c>
      <c r="F59" s="397">
        <v>12.72</v>
      </c>
      <c r="G59" s="397">
        <v>4345.3</v>
      </c>
      <c r="H59" s="398">
        <v>9184485</v>
      </c>
      <c r="K59" s="14" t="s">
        <v>116</v>
      </c>
      <c r="L59" s="14" t="s">
        <v>117</v>
      </c>
      <c r="M59" s="14" t="s">
        <v>98</v>
      </c>
    </row>
    <row r="60" spans="1:13" s="90" customFormat="1" ht="17.45" customHeight="1">
      <c r="A60" s="89"/>
      <c r="B60" s="89"/>
      <c r="C60" s="365" t="s">
        <v>118</v>
      </c>
      <c r="D60" s="99">
        <v>1298968.4099999999</v>
      </c>
      <c r="E60" s="100">
        <v>-80.759467156944297</v>
      </c>
      <c r="F60" s="100">
        <v>2894.42</v>
      </c>
      <c r="G60" s="100">
        <v>569770.48053284304</v>
      </c>
      <c r="H60" s="101">
        <v>816629023</v>
      </c>
      <c r="K60" s="14" t="s">
        <v>116</v>
      </c>
      <c r="L60" s="14" t="s">
        <v>117</v>
      </c>
      <c r="M60" s="14" t="s">
        <v>117</v>
      </c>
    </row>
    <row r="63" spans="1:13" hidden="1">
      <c r="D63" s="22" t="s">
        <v>119</v>
      </c>
      <c r="E63" s="22" t="s">
        <v>120</v>
      </c>
      <c r="F63" s="22" t="s">
        <v>121</v>
      </c>
      <c r="G63" s="22" t="s">
        <v>122</v>
      </c>
      <c r="H63" s="22" t="s">
        <v>123</v>
      </c>
      <c r="I63" s="16"/>
    </row>
  </sheetData>
  <sheetProtection password="FB30" sheet="1" objects="1" scenarios="1"/>
  <phoneticPr fontId="0" type="noConversion"/>
  <conditionalFormatting sqref="D6:H60">
    <cfRule type="cellIs" dxfId="122" priority="3" operator="equal">
      <formula>0</formula>
    </cfRule>
  </conditionalFormatting>
  <pageMargins left="0.70866141732283472" right="0.70866141732283472" top="0.74803149606299213" bottom="0.74803149606299213" header="0.31496062992125984" footer="0.31496062992125984"/>
  <pageSetup paperSize="9" scale="46" orientation="landscape" r:id="rId1"/>
  <headerFooter>
    <oddHeader>&amp;CPage &amp;P&amp;R&amp;F</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cols>
    <col min="1" max="1" width="33.28515625" style="5" customWidth="1"/>
    <col min="2" max="2" width="16.5703125" style="5" customWidth="1"/>
    <col min="3" max="7" width="20.7109375" style="5" customWidth="1"/>
    <col min="8" max="8" width="13" style="5" customWidth="1"/>
    <col min="9" max="9" width="9.140625" style="5" hidden="1"/>
    <col min="10" max="10" width="11.140625" style="5" hidden="1" customWidth="1"/>
    <col min="11" max="11" width="11.140625" style="5" customWidth="1"/>
    <col min="12" max="15" width="9.140625" style="5" customWidth="1"/>
    <col min="16" max="16384" width="9.140625" style="5"/>
  </cols>
  <sheetData>
    <row r="1" spans="1:16" ht="27" customHeight="1">
      <c r="A1" s="74" t="s">
        <v>124</v>
      </c>
      <c r="F1" s="61"/>
      <c r="H1" s="20"/>
    </row>
    <row r="2" spans="1:16" ht="21.95" customHeight="1">
      <c r="A2" s="75" t="str">
        <f>A_Summary!I23</f>
        <v>Providers registered in the 'Approved (fee cap)' category on 13 October 2022 (UKPRN: ALL)</v>
      </c>
      <c r="B2" s="75"/>
      <c r="C2" s="75"/>
      <c r="D2" s="75"/>
      <c r="E2" s="75"/>
      <c r="H2" s="20"/>
    </row>
    <row r="3" spans="1:16" ht="21.95" customHeight="1">
      <c r="A3" s="141" t="s">
        <v>125</v>
      </c>
      <c r="B3" s="75"/>
      <c r="C3" s="75"/>
      <c r="D3" s="75"/>
      <c r="E3" s="75"/>
      <c r="H3" s="20"/>
    </row>
    <row r="4" spans="1:16" ht="36" customHeight="1" thickBot="1">
      <c r="A4" s="102" t="s">
        <v>126</v>
      </c>
      <c r="B4" s="66"/>
      <c r="C4" s="56"/>
      <c r="D4" s="56"/>
      <c r="E4" s="56"/>
      <c r="F4" s="56"/>
      <c r="G4" s="56"/>
    </row>
    <row r="5" spans="1:16" ht="82.5" customHeight="1">
      <c r="A5" s="226" t="s">
        <v>127</v>
      </c>
      <c r="B5" s="366" t="s">
        <v>84</v>
      </c>
      <c r="C5" s="227" t="s">
        <v>128</v>
      </c>
      <c r="D5" s="228" t="s">
        <v>129</v>
      </c>
      <c r="E5" s="227" t="s">
        <v>130</v>
      </c>
      <c r="F5" s="227" t="s">
        <v>131</v>
      </c>
      <c r="G5" s="227" t="s">
        <v>132</v>
      </c>
      <c r="I5" s="41" t="s">
        <v>133</v>
      </c>
      <c r="J5" s="41" t="s">
        <v>92</v>
      </c>
    </row>
    <row r="6" spans="1:16" ht="17.45" customHeight="1">
      <c r="A6" s="109" t="s">
        <v>134</v>
      </c>
      <c r="B6" s="236" t="s">
        <v>95</v>
      </c>
      <c r="C6" s="110">
        <v>248</v>
      </c>
      <c r="D6" s="111">
        <v>2.5</v>
      </c>
      <c r="E6" s="112">
        <v>0</v>
      </c>
      <c r="F6" s="106">
        <v>0</v>
      </c>
      <c r="G6" s="371">
        <v>0</v>
      </c>
      <c r="I6" s="14" t="s">
        <v>135</v>
      </c>
      <c r="J6" s="14" t="s">
        <v>95</v>
      </c>
    </row>
    <row r="7" spans="1:16" ht="17.45" customHeight="1">
      <c r="A7" s="113"/>
      <c r="B7" s="367" t="s">
        <v>104</v>
      </c>
      <c r="C7" s="103">
        <v>0</v>
      </c>
      <c r="D7" s="104">
        <v>0</v>
      </c>
      <c r="E7" s="105">
        <v>0</v>
      </c>
      <c r="F7" s="107">
        <v>0</v>
      </c>
      <c r="G7" s="372">
        <v>0</v>
      </c>
      <c r="I7" s="14" t="s">
        <v>135</v>
      </c>
      <c r="J7" s="14" t="s">
        <v>102</v>
      </c>
    </row>
    <row r="8" spans="1:16" ht="17.45" customHeight="1">
      <c r="A8" s="109" t="s">
        <v>136</v>
      </c>
      <c r="B8" s="236" t="s">
        <v>95</v>
      </c>
      <c r="C8" s="110">
        <v>735</v>
      </c>
      <c r="D8" s="111">
        <v>4</v>
      </c>
      <c r="E8" s="112">
        <v>0</v>
      </c>
      <c r="F8" s="108">
        <v>0</v>
      </c>
      <c r="G8" s="373">
        <v>0</v>
      </c>
      <c r="I8" s="14" t="s">
        <v>137</v>
      </c>
      <c r="J8" s="14" t="s">
        <v>95</v>
      </c>
    </row>
    <row r="9" spans="1:16" ht="17.45" customHeight="1">
      <c r="A9" s="113"/>
      <c r="B9" s="367" t="s">
        <v>104</v>
      </c>
      <c r="C9" s="103">
        <v>0</v>
      </c>
      <c r="D9" s="104">
        <v>0</v>
      </c>
      <c r="E9" s="105">
        <v>0</v>
      </c>
      <c r="F9" s="107">
        <v>0</v>
      </c>
      <c r="G9" s="372">
        <v>0</v>
      </c>
      <c r="I9" s="14" t="s">
        <v>137</v>
      </c>
      <c r="J9" s="14" t="s">
        <v>102</v>
      </c>
    </row>
    <row r="10" spans="1:16" ht="17.45" customHeight="1">
      <c r="A10" s="109" t="s">
        <v>138</v>
      </c>
      <c r="B10" s="236" t="s">
        <v>95</v>
      </c>
      <c r="C10" s="114">
        <v>954</v>
      </c>
      <c r="D10" s="115">
        <v>9.3699999999999992</v>
      </c>
      <c r="E10" s="116">
        <v>0</v>
      </c>
      <c r="F10" s="112">
        <v>963.37</v>
      </c>
      <c r="G10" s="117">
        <v>79275.717000000004</v>
      </c>
      <c r="I10" s="14" t="s">
        <v>139</v>
      </c>
      <c r="J10" s="14" t="s">
        <v>95</v>
      </c>
    </row>
    <row r="11" spans="1:16" ht="17.45" customHeight="1">
      <c r="A11" s="113"/>
      <c r="B11" s="367" t="s">
        <v>104</v>
      </c>
      <c r="C11" s="118">
        <v>285</v>
      </c>
      <c r="D11" s="119">
        <v>1.88</v>
      </c>
      <c r="E11" s="120">
        <v>0</v>
      </c>
      <c r="F11" s="121">
        <v>286.88</v>
      </c>
      <c r="G11" s="122">
        <v>231471.997</v>
      </c>
      <c r="I11" s="14" t="s">
        <v>139</v>
      </c>
      <c r="J11" s="14" t="s">
        <v>102</v>
      </c>
    </row>
    <row r="12" spans="1:16" ht="17.45" customHeight="1">
      <c r="A12" s="109" t="s">
        <v>140</v>
      </c>
      <c r="B12" s="236" t="s">
        <v>95</v>
      </c>
      <c r="C12" s="123">
        <v>8033</v>
      </c>
      <c r="D12" s="111">
        <v>98.59</v>
      </c>
      <c r="E12" s="112">
        <v>0</v>
      </c>
      <c r="F12" s="112">
        <v>8131.59</v>
      </c>
      <c r="G12" s="117">
        <v>669148.54099999997</v>
      </c>
      <c r="I12" s="14" t="s">
        <v>141</v>
      </c>
      <c r="J12" s="14" t="s">
        <v>95</v>
      </c>
    </row>
    <row r="13" spans="1:16" ht="17.45" customHeight="1">
      <c r="A13" s="113"/>
      <c r="B13" s="367" t="s">
        <v>104</v>
      </c>
      <c r="C13" s="124">
        <v>193</v>
      </c>
      <c r="D13" s="125">
        <v>0.82</v>
      </c>
      <c r="E13" s="121">
        <v>0</v>
      </c>
      <c r="F13" s="121">
        <v>193.82</v>
      </c>
      <c r="G13" s="122">
        <v>156385.60500000001</v>
      </c>
      <c r="I13" s="14" t="s">
        <v>141</v>
      </c>
      <c r="J13" s="14" t="s">
        <v>102</v>
      </c>
    </row>
    <row r="14" spans="1:16" ht="17.45" customHeight="1">
      <c r="A14" s="109" t="s">
        <v>142</v>
      </c>
      <c r="B14" s="236" t="s">
        <v>95</v>
      </c>
      <c r="C14" s="110">
        <v>34941.5</v>
      </c>
      <c r="D14" s="111">
        <v>1397.74</v>
      </c>
      <c r="E14" s="112">
        <v>0</v>
      </c>
      <c r="F14" s="112">
        <v>36339.24</v>
      </c>
      <c r="G14" s="117">
        <v>8021523.8380000005</v>
      </c>
      <c r="I14" s="14" t="s">
        <v>143</v>
      </c>
      <c r="J14" s="14" t="s">
        <v>95</v>
      </c>
    </row>
    <row r="15" spans="1:16" ht="17.45" customHeight="1">
      <c r="A15" s="113"/>
      <c r="B15" s="367" t="s">
        <v>104</v>
      </c>
      <c r="C15" s="124">
        <v>1500</v>
      </c>
      <c r="D15" s="125">
        <v>39.04</v>
      </c>
      <c r="E15" s="121">
        <v>0</v>
      </c>
      <c r="F15" s="121">
        <v>1539.04</v>
      </c>
      <c r="G15" s="122">
        <v>1454869.902</v>
      </c>
      <c r="I15" s="14" t="s">
        <v>143</v>
      </c>
      <c r="J15" s="14" t="s">
        <v>102</v>
      </c>
      <c r="P15" s="73"/>
    </row>
    <row r="16" spans="1:16" ht="17.45" customHeight="1">
      <c r="A16" s="109" t="s">
        <v>144</v>
      </c>
      <c r="B16" s="236" t="s">
        <v>95</v>
      </c>
      <c r="C16" s="110">
        <v>7598.5</v>
      </c>
      <c r="D16" s="111">
        <v>133.4</v>
      </c>
      <c r="E16" s="112">
        <v>0</v>
      </c>
      <c r="F16" s="112">
        <v>7731.9</v>
      </c>
      <c r="G16" s="117">
        <v>3307397.5440000002</v>
      </c>
      <c r="I16" s="14" t="s">
        <v>145</v>
      </c>
      <c r="J16" s="14" t="s">
        <v>95</v>
      </c>
      <c r="P16" s="73"/>
    </row>
    <row r="17" spans="1:16" ht="17.45" customHeight="1">
      <c r="A17" s="113"/>
      <c r="B17" s="367" t="s">
        <v>104</v>
      </c>
      <c r="C17" s="124">
        <v>245.5</v>
      </c>
      <c r="D17" s="125">
        <v>3.97</v>
      </c>
      <c r="E17" s="121">
        <v>0</v>
      </c>
      <c r="F17" s="121">
        <v>249.47</v>
      </c>
      <c r="G17" s="122">
        <v>287471.76500000001</v>
      </c>
      <c r="I17" s="14" t="s">
        <v>145</v>
      </c>
      <c r="J17" s="14" t="s">
        <v>102</v>
      </c>
      <c r="P17" s="73"/>
    </row>
    <row r="18" spans="1:16" ht="17.45" customHeight="1">
      <c r="A18" s="109" t="s">
        <v>146</v>
      </c>
      <c r="B18" s="236" t="s">
        <v>95</v>
      </c>
      <c r="C18" s="110">
        <v>1097</v>
      </c>
      <c r="D18" s="111">
        <v>63.3</v>
      </c>
      <c r="E18" s="112">
        <v>0</v>
      </c>
      <c r="F18" s="112">
        <v>1160.3</v>
      </c>
      <c r="G18" s="117">
        <v>496329.92800000001</v>
      </c>
      <c r="I18" s="14" t="s">
        <v>147</v>
      </c>
      <c r="J18" s="14" t="s">
        <v>95</v>
      </c>
      <c r="P18" s="73"/>
    </row>
    <row r="19" spans="1:16" ht="17.45" customHeight="1">
      <c r="A19" s="113"/>
      <c r="B19" s="367" t="s">
        <v>104</v>
      </c>
      <c r="C19" s="124">
        <v>138</v>
      </c>
      <c r="D19" s="125">
        <v>11.73</v>
      </c>
      <c r="E19" s="121">
        <v>0</v>
      </c>
      <c r="F19" s="121">
        <v>149.72999999999999</v>
      </c>
      <c r="G19" s="122">
        <v>172538.37100000001</v>
      </c>
      <c r="I19" s="14" t="s">
        <v>147</v>
      </c>
      <c r="J19" s="14" t="s">
        <v>102</v>
      </c>
      <c r="P19" s="73"/>
    </row>
    <row r="20" spans="1:16" ht="17.45" customHeight="1">
      <c r="A20" s="109" t="s">
        <v>148</v>
      </c>
      <c r="B20" s="236" t="s">
        <v>95</v>
      </c>
      <c r="C20" s="110">
        <v>9981</v>
      </c>
      <c r="D20" s="111">
        <v>486.2</v>
      </c>
      <c r="E20" s="112">
        <v>0</v>
      </c>
      <c r="F20" s="112">
        <v>10467.200000000001</v>
      </c>
      <c r="G20" s="117">
        <v>2310529.7280000001</v>
      </c>
      <c r="I20" s="14" t="s">
        <v>149</v>
      </c>
      <c r="J20" s="14" t="s">
        <v>95</v>
      </c>
      <c r="P20" s="73"/>
    </row>
    <row r="21" spans="1:16" ht="17.45" customHeight="1">
      <c r="A21" s="113"/>
      <c r="B21" s="367" t="s">
        <v>104</v>
      </c>
      <c r="C21" s="124">
        <v>1452.5</v>
      </c>
      <c r="D21" s="125">
        <v>24.25</v>
      </c>
      <c r="E21" s="121">
        <v>0</v>
      </c>
      <c r="F21" s="121">
        <v>1476.75</v>
      </c>
      <c r="G21" s="122">
        <v>1395986.5419999999</v>
      </c>
      <c r="I21" s="14" t="s">
        <v>149</v>
      </c>
      <c r="J21" s="14" t="s">
        <v>102</v>
      </c>
      <c r="P21" s="73"/>
    </row>
    <row r="22" spans="1:16" ht="17.45" customHeight="1">
      <c r="A22" s="126" t="s">
        <v>150</v>
      </c>
      <c r="B22" s="368" t="s">
        <v>95</v>
      </c>
      <c r="C22" s="123">
        <v>28</v>
      </c>
      <c r="D22" s="127">
        <v>0</v>
      </c>
      <c r="E22" s="128">
        <v>0</v>
      </c>
      <c r="F22" s="128">
        <v>28</v>
      </c>
      <c r="G22" s="129">
        <v>6180.72</v>
      </c>
      <c r="I22" s="14" t="s">
        <v>151</v>
      </c>
      <c r="J22" s="14" t="s">
        <v>95</v>
      </c>
      <c r="P22" s="73"/>
    </row>
    <row r="23" spans="1:16" ht="17.45" customHeight="1">
      <c r="A23" s="113"/>
      <c r="B23" s="367" t="s">
        <v>104</v>
      </c>
      <c r="C23" s="124">
        <v>0</v>
      </c>
      <c r="D23" s="125">
        <v>0</v>
      </c>
      <c r="E23" s="121">
        <v>0</v>
      </c>
      <c r="F23" s="121">
        <v>0</v>
      </c>
      <c r="G23" s="122">
        <v>0</v>
      </c>
      <c r="I23" s="14" t="s">
        <v>151</v>
      </c>
      <c r="J23" s="14" t="s">
        <v>102</v>
      </c>
      <c r="P23" s="73"/>
    </row>
    <row r="24" spans="1:16" ht="17.45" customHeight="1">
      <c r="A24" s="126" t="s">
        <v>152</v>
      </c>
      <c r="B24" s="368" t="s">
        <v>95</v>
      </c>
      <c r="C24" s="123">
        <v>3401</v>
      </c>
      <c r="D24" s="127">
        <v>371.64</v>
      </c>
      <c r="E24" s="128">
        <v>0</v>
      </c>
      <c r="F24" s="128">
        <v>3772.64</v>
      </c>
      <c r="G24" s="129">
        <v>310450.54599999997</v>
      </c>
      <c r="I24" s="14" t="s">
        <v>153</v>
      </c>
      <c r="J24" s="14" t="s">
        <v>95</v>
      </c>
      <c r="P24" s="73"/>
    </row>
    <row r="25" spans="1:16" ht="17.45" customHeight="1">
      <c r="A25" s="113"/>
      <c r="B25" s="367" t="s">
        <v>104</v>
      </c>
      <c r="C25" s="124">
        <v>836</v>
      </c>
      <c r="D25" s="125">
        <v>18.38</v>
      </c>
      <c r="E25" s="121">
        <v>0</v>
      </c>
      <c r="F25" s="121">
        <v>854.38</v>
      </c>
      <c r="G25" s="122">
        <v>689365.04700000002</v>
      </c>
      <c r="I25" s="14" t="s">
        <v>153</v>
      </c>
      <c r="J25" s="14" t="s">
        <v>102</v>
      </c>
      <c r="P25" s="73"/>
    </row>
    <row r="26" spans="1:16" ht="17.45" customHeight="1">
      <c r="A26" s="126" t="s">
        <v>154</v>
      </c>
      <c r="B26" s="368" t="s">
        <v>95</v>
      </c>
      <c r="C26" s="123">
        <v>1970</v>
      </c>
      <c r="D26" s="127">
        <v>86.22</v>
      </c>
      <c r="E26" s="128">
        <v>0</v>
      </c>
      <c r="F26" s="128">
        <v>2056.2199999999998</v>
      </c>
      <c r="G26" s="129">
        <v>169206.34400000001</v>
      </c>
      <c r="I26" s="14" t="s">
        <v>155</v>
      </c>
      <c r="J26" s="14" t="s">
        <v>95</v>
      </c>
      <c r="P26" s="73"/>
    </row>
    <row r="27" spans="1:16" ht="17.45" customHeight="1">
      <c r="A27" s="113"/>
      <c r="B27" s="367" t="s">
        <v>104</v>
      </c>
      <c r="C27" s="124">
        <v>0</v>
      </c>
      <c r="D27" s="125">
        <v>0</v>
      </c>
      <c r="E27" s="121">
        <v>0</v>
      </c>
      <c r="F27" s="121">
        <v>0</v>
      </c>
      <c r="G27" s="122">
        <v>0</v>
      </c>
      <c r="I27" s="14" t="s">
        <v>155</v>
      </c>
      <c r="J27" s="14" t="s">
        <v>102</v>
      </c>
      <c r="P27" s="73"/>
    </row>
    <row r="28" spans="1:16" ht="17.45" customHeight="1">
      <c r="A28" s="126" t="s">
        <v>156</v>
      </c>
      <c r="B28" s="368" t="s">
        <v>95</v>
      </c>
      <c r="C28" s="123">
        <v>230</v>
      </c>
      <c r="D28" s="127">
        <v>0.55000000000000004</v>
      </c>
      <c r="E28" s="128">
        <v>0</v>
      </c>
      <c r="F28" s="128">
        <v>230.55</v>
      </c>
      <c r="G28" s="129">
        <v>854220.027</v>
      </c>
      <c r="I28" s="14" t="s">
        <v>157</v>
      </c>
      <c r="J28" s="14" t="s">
        <v>95</v>
      </c>
      <c r="P28" s="73"/>
    </row>
    <row r="29" spans="1:16" ht="17.45" customHeight="1">
      <c r="A29" s="113"/>
      <c r="B29" s="367" t="s">
        <v>104</v>
      </c>
      <c r="C29" s="124">
        <v>0</v>
      </c>
      <c r="D29" s="125">
        <v>0</v>
      </c>
      <c r="E29" s="121">
        <v>0</v>
      </c>
      <c r="F29" s="121">
        <v>0</v>
      </c>
      <c r="G29" s="122">
        <v>0</v>
      </c>
      <c r="I29" s="14" t="s">
        <v>157</v>
      </c>
      <c r="J29" s="14" t="s">
        <v>102</v>
      </c>
      <c r="P29" s="73"/>
    </row>
    <row r="30" spans="1:16" ht="17.45" customHeight="1">
      <c r="A30" s="126" t="s">
        <v>158</v>
      </c>
      <c r="B30" s="368" t="s">
        <v>95</v>
      </c>
      <c r="C30" s="123">
        <v>100</v>
      </c>
      <c r="D30" s="127">
        <v>0.9</v>
      </c>
      <c r="E30" s="128">
        <v>0</v>
      </c>
      <c r="F30" s="128">
        <v>100.9</v>
      </c>
      <c r="G30" s="129">
        <v>373848.62599999999</v>
      </c>
      <c r="I30" s="14" t="s">
        <v>159</v>
      </c>
      <c r="J30" s="14" t="s">
        <v>95</v>
      </c>
      <c r="P30" s="73"/>
    </row>
    <row r="31" spans="1:16" ht="17.45" customHeight="1">
      <c r="A31" s="113"/>
      <c r="B31" s="367" t="s">
        <v>104</v>
      </c>
      <c r="C31" s="124">
        <v>0</v>
      </c>
      <c r="D31" s="125">
        <v>0</v>
      </c>
      <c r="E31" s="121">
        <v>0</v>
      </c>
      <c r="F31" s="121">
        <v>0</v>
      </c>
      <c r="G31" s="122">
        <v>0</v>
      </c>
      <c r="I31" s="14" t="s">
        <v>159</v>
      </c>
      <c r="J31" s="14" t="s">
        <v>102</v>
      </c>
      <c r="P31" s="73"/>
    </row>
    <row r="32" spans="1:16" ht="17.45" customHeight="1">
      <c r="A32" s="126" t="s">
        <v>160</v>
      </c>
      <c r="B32" s="368" t="s">
        <v>95</v>
      </c>
      <c r="C32" s="123">
        <v>5950</v>
      </c>
      <c r="D32" s="127">
        <v>200.67</v>
      </c>
      <c r="E32" s="128">
        <v>0</v>
      </c>
      <c r="F32" s="128">
        <v>6150.67</v>
      </c>
      <c r="G32" s="129">
        <v>506138.63400000002</v>
      </c>
      <c r="I32" s="14" t="s">
        <v>161</v>
      </c>
      <c r="J32" s="14" t="s">
        <v>95</v>
      </c>
      <c r="P32" s="73"/>
    </row>
    <row r="33" spans="1:16" ht="17.45" customHeight="1">
      <c r="A33" s="113"/>
      <c r="B33" s="367" t="s">
        <v>104</v>
      </c>
      <c r="C33" s="124">
        <v>1252</v>
      </c>
      <c r="D33" s="125">
        <v>6.77</v>
      </c>
      <c r="E33" s="121">
        <v>0</v>
      </c>
      <c r="F33" s="121">
        <v>1258.77</v>
      </c>
      <c r="G33" s="122">
        <v>1015651.162</v>
      </c>
      <c r="I33" s="14" t="s">
        <v>161</v>
      </c>
      <c r="J33" s="14" t="s">
        <v>102</v>
      </c>
      <c r="N33" s="40"/>
      <c r="P33" s="73"/>
    </row>
    <row r="34" spans="1:16" ht="17.45" customHeight="1">
      <c r="A34" s="126" t="s">
        <v>162</v>
      </c>
      <c r="B34" s="368" t="s">
        <v>95</v>
      </c>
      <c r="C34" s="123">
        <v>618</v>
      </c>
      <c r="D34" s="127">
        <v>19.91</v>
      </c>
      <c r="E34" s="128">
        <v>0</v>
      </c>
      <c r="F34" s="128">
        <v>637.91</v>
      </c>
      <c r="G34" s="129">
        <v>844854.38300000003</v>
      </c>
      <c r="I34" s="14" t="s">
        <v>163</v>
      </c>
      <c r="J34" s="14" t="s">
        <v>95</v>
      </c>
    </row>
    <row r="35" spans="1:16" ht="17.45" customHeight="1">
      <c r="A35" s="113"/>
      <c r="B35" s="367" t="s">
        <v>104</v>
      </c>
      <c r="C35" s="124">
        <v>48</v>
      </c>
      <c r="D35" s="125">
        <v>1.68</v>
      </c>
      <c r="E35" s="121">
        <v>0</v>
      </c>
      <c r="F35" s="121">
        <v>49.68</v>
      </c>
      <c r="G35" s="122">
        <v>101793.326</v>
      </c>
      <c r="I35" s="14" t="s">
        <v>163</v>
      </c>
      <c r="J35" s="14" t="s">
        <v>102</v>
      </c>
    </row>
    <row r="36" spans="1:16" ht="17.45" customHeight="1">
      <c r="A36" s="126" t="s">
        <v>164</v>
      </c>
      <c r="B36" s="368" t="s">
        <v>95</v>
      </c>
      <c r="C36" s="123">
        <v>3798</v>
      </c>
      <c r="D36" s="127">
        <v>45.15</v>
      </c>
      <c r="E36" s="128">
        <v>0</v>
      </c>
      <c r="F36" s="128">
        <v>3843.15</v>
      </c>
      <c r="G36" s="129">
        <v>5089906.2910000002</v>
      </c>
      <c r="I36" s="14" t="s">
        <v>165</v>
      </c>
      <c r="J36" s="14" t="s">
        <v>95</v>
      </c>
    </row>
    <row r="37" spans="1:16" ht="17.45" customHeight="1">
      <c r="A37" s="113"/>
      <c r="B37" s="367" t="s">
        <v>104</v>
      </c>
      <c r="C37" s="124">
        <v>83</v>
      </c>
      <c r="D37" s="125">
        <v>0.5</v>
      </c>
      <c r="E37" s="121">
        <v>0</v>
      </c>
      <c r="F37" s="121">
        <v>83.5</v>
      </c>
      <c r="G37" s="122">
        <v>171089.83</v>
      </c>
      <c r="I37" s="14" t="s">
        <v>165</v>
      </c>
      <c r="J37" s="14" t="s">
        <v>102</v>
      </c>
    </row>
    <row r="38" spans="1:16" ht="17.45" customHeight="1">
      <c r="A38" s="126" t="s">
        <v>166</v>
      </c>
      <c r="B38" s="368" t="s">
        <v>95</v>
      </c>
      <c r="C38" s="123">
        <v>760</v>
      </c>
      <c r="D38" s="127">
        <v>17.52</v>
      </c>
      <c r="E38" s="128">
        <v>0</v>
      </c>
      <c r="F38" s="128">
        <v>777.52</v>
      </c>
      <c r="G38" s="129">
        <v>1029755.263</v>
      </c>
      <c r="I38" s="14" t="s">
        <v>167</v>
      </c>
      <c r="J38" s="14" t="s">
        <v>95</v>
      </c>
    </row>
    <row r="39" spans="1:16" ht="17.45" customHeight="1">
      <c r="A39" s="109"/>
      <c r="B39" s="236" t="s">
        <v>104</v>
      </c>
      <c r="C39" s="130">
        <v>52</v>
      </c>
      <c r="D39" s="131">
        <v>0</v>
      </c>
      <c r="E39" s="132">
        <v>0</v>
      </c>
      <c r="F39" s="132">
        <v>52</v>
      </c>
      <c r="G39" s="133">
        <v>106546.96</v>
      </c>
      <c r="I39" s="14" t="s">
        <v>167</v>
      </c>
      <c r="J39" s="14" t="s">
        <v>102</v>
      </c>
    </row>
    <row r="40" spans="1:16" ht="17.45" customHeight="1">
      <c r="A40" s="126" t="s">
        <v>168</v>
      </c>
      <c r="B40" s="368" t="s">
        <v>95</v>
      </c>
      <c r="C40" s="123">
        <v>1539</v>
      </c>
      <c r="D40" s="127">
        <v>27.3</v>
      </c>
      <c r="E40" s="128">
        <v>0</v>
      </c>
      <c r="F40" s="128">
        <v>1566.3</v>
      </c>
      <c r="G40" s="129">
        <v>453146.25300000003</v>
      </c>
      <c r="I40" s="14" t="s">
        <v>169</v>
      </c>
      <c r="J40" s="14" t="s">
        <v>95</v>
      </c>
    </row>
    <row r="41" spans="1:16" ht="17.45" customHeight="1" thickBot="1">
      <c r="A41" s="109"/>
      <c r="B41" s="236" t="s">
        <v>104</v>
      </c>
      <c r="C41" s="130">
        <v>660</v>
      </c>
      <c r="D41" s="131">
        <v>5.07</v>
      </c>
      <c r="E41" s="132">
        <v>0</v>
      </c>
      <c r="F41" s="132">
        <v>665.07</v>
      </c>
      <c r="G41" s="133">
        <v>674301.17200000002</v>
      </c>
      <c r="I41" s="14" t="s">
        <v>169</v>
      </c>
      <c r="J41" s="14" t="s">
        <v>102</v>
      </c>
    </row>
    <row r="42" spans="1:16" ht="17.45" customHeight="1" thickTop="1">
      <c r="A42" s="400" t="s">
        <v>170</v>
      </c>
      <c r="B42" s="401" t="s">
        <v>95</v>
      </c>
      <c r="C42" s="134">
        <v>81982</v>
      </c>
      <c r="D42" s="135">
        <v>2964.96</v>
      </c>
      <c r="E42" s="402">
        <v>0</v>
      </c>
      <c r="F42" s="402">
        <v>83957.46</v>
      </c>
      <c r="G42" s="403">
        <v>24521912.383000001</v>
      </c>
      <c r="I42" s="14" t="s">
        <v>117</v>
      </c>
      <c r="J42" s="14" t="s">
        <v>95</v>
      </c>
    </row>
    <row r="43" spans="1:16" ht="17.45" customHeight="1">
      <c r="A43" s="136"/>
      <c r="B43" s="369" t="s">
        <v>104</v>
      </c>
      <c r="C43" s="137">
        <v>6745</v>
      </c>
      <c r="D43" s="138">
        <v>114.09</v>
      </c>
      <c r="E43" s="139">
        <v>0</v>
      </c>
      <c r="F43" s="139">
        <v>6859.09</v>
      </c>
      <c r="G43" s="140">
        <v>6457471.6799999997</v>
      </c>
      <c r="I43" s="14" t="s">
        <v>117</v>
      </c>
      <c r="J43" s="14" t="s">
        <v>102</v>
      </c>
    </row>
    <row r="44" spans="1:16" ht="17.45" customHeight="1">
      <c r="A44" s="136"/>
      <c r="B44" s="370" t="s">
        <v>118</v>
      </c>
      <c r="C44" s="143">
        <v>88727</v>
      </c>
      <c r="D44" s="144">
        <v>3079.05</v>
      </c>
      <c r="E44" s="145">
        <v>0</v>
      </c>
      <c r="F44" s="145">
        <v>90816.55</v>
      </c>
      <c r="G44" s="146">
        <v>30979379</v>
      </c>
      <c r="I44" s="14" t="s">
        <v>117</v>
      </c>
      <c r="J44" s="14" t="s">
        <v>117</v>
      </c>
    </row>
    <row r="46" spans="1:16" hidden="1">
      <c r="A46" s="12" t="s">
        <v>171</v>
      </c>
      <c r="B46" s="12"/>
      <c r="C46" s="14" t="s">
        <v>96</v>
      </c>
      <c r="D46" s="14" t="s">
        <v>100</v>
      </c>
      <c r="E46" s="14" t="s">
        <v>117</v>
      </c>
      <c r="F46" s="14" t="s">
        <v>117</v>
      </c>
      <c r="G46" s="14" t="s">
        <v>117</v>
      </c>
    </row>
    <row r="47" spans="1:16" hidden="1">
      <c r="C47" s="14" t="s">
        <v>172</v>
      </c>
      <c r="D47" s="14" t="s">
        <v>172</v>
      </c>
      <c r="E47" s="14" t="s">
        <v>173</v>
      </c>
      <c r="F47" s="14" t="s">
        <v>174</v>
      </c>
      <c r="G47" s="14" t="s">
        <v>175</v>
      </c>
    </row>
  </sheetData>
  <sheetProtection password="FB30" sheet="1" objects="1" scenarios="1"/>
  <conditionalFormatting sqref="C6:G44">
    <cfRule type="cellIs" dxfId="109" priority="29" operator="equal">
      <formula>0</formula>
    </cfRule>
  </conditionalFormatting>
  <pageMargins left="0.70866141732283472" right="0.70866141732283472" top="0.74803149606299213" bottom="0.74803149606299213" header="0.31496062992125984" footer="0.31496062992125984"/>
  <pageSetup paperSize="9" scale="62" orientation="landscape" r:id="rId1"/>
  <headerFooter>
    <oddHeader>&amp;CPage &amp;P&amp;R&amp;F</oddHead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cols>
    <col min="1" max="1" width="41.140625" style="5" customWidth="1"/>
    <col min="2" max="5" width="20.42578125" style="5" customWidth="1"/>
    <col min="6" max="7" width="20" style="5" customWidth="1"/>
    <col min="8" max="8" width="9.140625" style="5"/>
    <col min="9" max="9" width="14" style="5" hidden="1" bestFit="1" customWidth="1"/>
    <col min="10" max="11" width="9.140625" style="5" customWidth="1"/>
    <col min="12" max="16384" width="9.140625" style="5"/>
  </cols>
  <sheetData>
    <row r="1" spans="1:11" ht="27" customHeight="1">
      <c r="A1" s="74" t="s">
        <v>176</v>
      </c>
      <c r="G1" s="20"/>
    </row>
    <row r="2" spans="1:11" ht="21.95" customHeight="1">
      <c r="A2" s="75" t="str">
        <f>A_Summary!I23</f>
        <v>Providers registered in the 'Approved (fee cap)' category on 13 October 2022 (UKPRN: ALL)</v>
      </c>
      <c r="B2" s="75"/>
      <c r="C2" s="75"/>
      <c r="D2" s="75"/>
      <c r="E2" s="75"/>
    </row>
    <row r="3" spans="1:11" ht="21.95" customHeight="1">
      <c r="A3" s="141" t="s">
        <v>177</v>
      </c>
      <c r="B3" s="75"/>
      <c r="C3" s="75"/>
      <c r="D3" s="75"/>
      <c r="E3" s="75"/>
    </row>
    <row r="4" spans="1:11" ht="36" customHeight="1">
      <c r="A4" s="102" t="s">
        <v>178</v>
      </c>
      <c r="K4" s="6"/>
    </row>
    <row r="5" spans="1:11" ht="61.5" customHeight="1">
      <c r="A5" s="231" t="s">
        <v>179</v>
      </c>
      <c r="B5" s="224" t="s">
        <v>180</v>
      </c>
      <c r="C5" s="222" t="s">
        <v>181</v>
      </c>
      <c r="D5" s="229" t="s">
        <v>182</v>
      </c>
      <c r="E5" s="230" t="s">
        <v>183</v>
      </c>
      <c r="F5" s="224" t="s">
        <v>184</v>
      </c>
      <c r="G5" s="222" t="s">
        <v>185</v>
      </c>
      <c r="I5" s="38" t="s">
        <v>186</v>
      </c>
    </row>
    <row r="6" spans="1:11" s="90" customFormat="1" ht="17.45" customHeight="1">
      <c r="A6" s="237" t="s">
        <v>187</v>
      </c>
      <c r="B6" s="242">
        <v>5954</v>
      </c>
      <c r="C6" s="243">
        <v>52</v>
      </c>
      <c r="D6" s="244">
        <v>1573</v>
      </c>
      <c r="E6" s="245">
        <v>10</v>
      </c>
      <c r="F6" s="244">
        <v>7589</v>
      </c>
      <c r="G6" s="244">
        <v>17568535</v>
      </c>
      <c r="I6" s="70" t="s">
        <v>188</v>
      </c>
    </row>
    <row r="7" spans="1:11" s="90" customFormat="1" ht="17.45" customHeight="1" thickBot="1">
      <c r="A7" s="238" t="s">
        <v>189</v>
      </c>
      <c r="B7" s="246">
        <v>2164</v>
      </c>
      <c r="C7" s="247">
        <v>22</v>
      </c>
      <c r="D7" s="248">
        <v>0</v>
      </c>
      <c r="E7" s="249">
        <v>0</v>
      </c>
      <c r="F7" s="250">
        <v>2186</v>
      </c>
      <c r="G7" s="250">
        <v>5060590</v>
      </c>
      <c r="I7" s="70" t="s">
        <v>190</v>
      </c>
    </row>
    <row r="8" spans="1:11" s="90" customFormat="1" ht="17.45" customHeight="1" thickTop="1">
      <c r="A8" s="239" t="s">
        <v>118</v>
      </c>
      <c r="B8" s="147">
        <v>8118</v>
      </c>
      <c r="C8" s="148">
        <v>74</v>
      </c>
      <c r="D8" s="149">
        <v>1573</v>
      </c>
      <c r="E8" s="150">
        <v>10</v>
      </c>
      <c r="F8" s="147">
        <v>9775</v>
      </c>
      <c r="G8" s="148">
        <v>22629125</v>
      </c>
      <c r="I8" s="70" t="s">
        <v>117</v>
      </c>
    </row>
    <row r="9" spans="1:11" ht="13.5">
      <c r="A9" s="11"/>
      <c r="B9" s="72"/>
      <c r="C9" s="72"/>
      <c r="D9" s="72"/>
      <c r="E9" s="72"/>
      <c r="F9" s="72"/>
      <c r="G9" s="9"/>
      <c r="I9" s="16"/>
    </row>
    <row r="10" spans="1:11" ht="13.5">
      <c r="A10" s="11"/>
      <c r="B10" s="67"/>
      <c r="C10" s="67"/>
      <c r="D10" s="67"/>
      <c r="E10" s="67"/>
      <c r="F10" s="67"/>
      <c r="G10" s="68"/>
    </row>
    <row r="11" spans="1:11" hidden="1">
      <c r="A11" s="39" t="s">
        <v>171</v>
      </c>
      <c r="B11" s="22" t="s">
        <v>96</v>
      </c>
      <c r="C11" s="22" t="s">
        <v>96</v>
      </c>
      <c r="D11" s="22" t="s">
        <v>113</v>
      </c>
      <c r="E11" s="22" t="s">
        <v>113</v>
      </c>
      <c r="F11" s="22" t="s">
        <v>117</v>
      </c>
      <c r="G11" s="22" t="s">
        <v>117</v>
      </c>
    </row>
    <row r="12" spans="1:11" hidden="1">
      <c r="B12" s="22" t="s">
        <v>119</v>
      </c>
      <c r="C12" s="22" t="s">
        <v>191</v>
      </c>
      <c r="D12" s="22" t="s">
        <v>119</v>
      </c>
      <c r="E12" s="22" t="s">
        <v>191</v>
      </c>
      <c r="F12" s="22" t="s">
        <v>192</v>
      </c>
      <c r="G12" s="22" t="s">
        <v>193</v>
      </c>
    </row>
    <row r="16" spans="1:11">
      <c r="A16"/>
      <c r="B16"/>
      <c r="C16"/>
      <c r="D16"/>
      <c r="E16"/>
      <c r="F16"/>
      <c r="G16"/>
      <c r="H16"/>
      <c r="I16"/>
      <c r="J16"/>
    </row>
    <row r="17" spans="1:10">
      <c r="A17"/>
      <c r="B17"/>
      <c r="C17"/>
      <c r="D17"/>
      <c r="E17"/>
      <c r="F17"/>
      <c r="G17"/>
      <c r="H17"/>
      <c r="I17"/>
      <c r="J17"/>
    </row>
    <row r="18" spans="1:10" customFormat="1" ht="12.4"/>
    <row r="19" spans="1:10" customFormat="1" ht="12.4"/>
    <row r="20" spans="1:10" customFormat="1" ht="12.4"/>
    <row r="21" spans="1:10" customFormat="1" ht="12.4"/>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sheetData>
  <sheetProtection password="FB30" sheet="1" objects="1" scenarios="1"/>
  <conditionalFormatting sqref="B6:G8">
    <cfRule type="cellIs" dxfId="102" priority="1" operator="equal">
      <formula>0</formula>
    </cfRule>
  </conditionalFormatting>
  <pageMargins left="0.70866141732283472" right="0.70866141732283472" top="0.74803149606299213" bottom="0.74803149606299213" header="0.31496062992125984" footer="0.31496062992125984"/>
  <pageSetup paperSize="9" scale="82" orientation="landscape" r:id="rId1"/>
  <headerFooter>
    <oddHeader>&amp;CPage &amp;P&amp;R&amp;F</oddHead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U114"/>
  <sheetViews>
    <sheetView showGridLines="0" zoomScaleNormal="100" workbookViewId="0"/>
  </sheetViews>
  <sheetFormatPr defaultColWidth="9.140625" defaultRowHeight="13.15"/>
  <cols>
    <col min="1" max="1" width="18" style="5" customWidth="1"/>
    <col min="2" max="2" width="33.5703125" style="5" customWidth="1"/>
    <col min="3" max="3" width="22" style="5" customWidth="1"/>
    <col min="4" max="4" width="13.140625" style="5" customWidth="1"/>
    <col min="5" max="11" width="23.5703125" style="5" customWidth="1"/>
    <col min="12" max="12" width="13.5703125" style="5" customWidth="1"/>
    <col min="13" max="13" width="11.140625" style="5" hidden="1" customWidth="1"/>
    <col min="14" max="14" width="8.28515625" style="5" hidden="1" customWidth="1"/>
    <col min="15" max="15" width="10.42578125" style="5" hidden="1" customWidth="1"/>
    <col min="16" max="16" width="8.85546875" style="5" hidden="1" customWidth="1"/>
    <col min="17" max="19" width="9.140625" style="5" customWidth="1"/>
    <col min="20" max="21" width="9.140625" style="5" hidden="1" customWidth="1"/>
    <col min="22" max="16384" width="9.140625" style="5"/>
  </cols>
  <sheetData>
    <row r="1" spans="1:20" ht="27" customHeight="1">
      <c r="A1" s="74" t="s">
        <v>194</v>
      </c>
      <c r="I1" s="20"/>
      <c r="J1" s="20"/>
      <c r="K1" s="20"/>
    </row>
    <row r="2" spans="1:20" ht="21.95" customHeight="1">
      <c r="A2" s="75" t="str">
        <f>A_Summary!I23</f>
        <v>Providers registered in the 'Approved (fee cap)' category on 13 October 2022 (UKPRN: ALL)</v>
      </c>
      <c r="B2" s="75"/>
      <c r="C2" s="75"/>
      <c r="D2" s="75"/>
      <c r="E2" s="75"/>
      <c r="F2" s="75"/>
      <c r="G2" s="75"/>
      <c r="H2" s="75"/>
    </row>
    <row r="3" spans="1:20" ht="21.95" customHeight="1">
      <c r="A3" s="141" t="s">
        <v>195</v>
      </c>
      <c r="B3" s="75"/>
      <c r="C3" s="75"/>
      <c r="D3" s="75"/>
      <c r="E3" s="75"/>
      <c r="F3" s="75"/>
      <c r="G3" s="75"/>
      <c r="H3" s="75"/>
    </row>
    <row r="4" spans="1:20" ht="36" customHeight="1">
      <c r="A4" s="102" t="s">
        <v>196</v>
      </c>
    </row>
    <row r="5" spans="1:20" s="21" customFormat="1" ht="81.75" customHeight="1">
      <c r="A5" s="223" t="s">
        <v>82</v>
      </c>
      <c r="B5" s="223" t="s">
        <v>83</v>
      </c>
      <c r="C5" s="223" t="s">
        <v>84</v>
      </c>
      <c r="D5" s="232" t="s">
        <v>197</v>
      </c>
      <c r="E5" s="224" t="s">
        <v>85</v>
      </c>
      <c r="F5" s="222" t="s">
        <v>86</v>
      </c>
      <c r="G5" s="222" t="s">
        <v>87</v>
      </c>
      <c r="H5" s="230" t="s">
        <v>198</v>
      </c>
      <c r="I5" s="233" t="s">
        <v>199</v>
      </c>
      <c r="J5" s="234" t="s">
        <v>200</v>
      </c>
      <c r="K5" s="234" t="s">
        <v>201</v>
      </c>
      <c r="L5" s="60"/>
      <c r="M5" s="12" t="s">
        <v>90</v>
      </c>
      <c r="N5" s="12" t="s">
        <v>91</v>
      </c>
      <c r="O5" s="12" t="s">
        <v>92</v>
      </c>
      <c r="P5" s="12" t="s">
        <v>202</v>
      </c>
    </row>
    <row r="6" spans="1:20" s="90" customFormat="1" ht="17.45" customHeight="1">
      <c r="A6" s="251" t="s">
        <v>93</v>
      </c>
      <c r="B6" s="251" t="s">
        <v>94</v>
      </c>
      <c r="C6" s="251" t="s">
        <v>95</v>
      </c>
      <c r="D6" s="95" t="s">
        <v>203</v>
      </c>
      <c r="E6" s="252">
        <v>18984.77</v>
      </c>
      <c r="F6" s="253">
        <v>-49.596677390199702</v>
      </c>
      <c r="G6" s="253">
        <v>2429.75</v>
      </c>
      <c r="H6" s="254">
        <v>21364.9233226098</v>
      </c>
      <c r="I6" s="255">
        <v>0</v>
      </c>
      <c r="J6" s="256">
        <v>0</v>
      </c>
      <c r="K6" s="256">
        <v>0</v>
      </c>
      <c r="M6" s="14" t="s">
        <v>93</v>
      </c>
      <c r="N6" s="14" t="s">
        <v>96</v>
      </c>
      <c r="O6" s="14" t="s">
        <v>95</v>
      </c>
      <c r="P6" s="14" t="s">
        <v>204</v>
      </c>
      <c r="T6" s="91" t="s">
        <v>205</v>
      </c>
    </row>
    <row r="7" spans="1:20" s="90" customFormat="1" ht="17.45" customHeight="1">
      <c r="A7" s="89"/>
      <c r="B7" s="89"/>
      <c r="C7" s="96"/>
      <c r="D7" s="257" t="s">
        <v>206</v>
      </c>
      <c r="E7" s="258">
        <v>8606.7800000000007</v>
      </c>
      <c r="F7" s="259">
        <v>0</v>
      </c>
      <c r="G7" s="260">
        <v>0</v>
      </c>
      <c r="H7" s="261">
        <v>8606.7800000000007</v>
      </c>
      <c r="I7" s="262">
        <v>0</v>
      </c>
      <c r="J7" s="263">
        <v>0</v>
      </c>
      <c r="K7" s="263">
        <v>0</v>
      </c>
      <c r="M7" s="14" t="s">
        <v>93</v>
      </c>
      <c r="N7" s="14" t="s">
        <v>96</v>
      </c>
      <c r="O7" s="14" t="s">
        <v>95</v>
      </c>
      <c r="P7" s="14" t="s">
        <v>207</v>
      </c>
      <c r="T7" s="91" t="s">
        <v>103</v>
      </c>
    </row>
    <row r="8" spans="1:20" s="90" customFormat="1" ht="17.45" customHeight="1">
      <c r="A8" s="89"/>
      <c r="B8" s="89"/>
      <c r="C8" s="168" t="str">
        <f>$T$9</f>
        <v>PGT (Masters' loan)</v>
      </c>
      <c r="D8" s="264" t="s">
        <v>203</v>
      </c>
      <c r="E8" s="265">
        <v>2.5099999999999998</v>
      </c>
      <c r="F8" s="266">
        <v>0</v>
      </c>
      <c r="G8" s="267">
        <v>0</v>
      </c>
      <c r="H8" s="268">
        <v>2.5099999999999998</v>
      </c>
      <c r="I8" s="256">
        <v>0</v>
      </c>
      <c r="J8" s="256">
        <v>0</v>
      </c>
      <c r="K8" s="256">
        <v>0</v>
      </c>
      <c r="M8" s="14" t="s">
        <v>93</v>
      </c>
      <c r="N8" s="14" t="s">
        <v>96</v>
      </c>
      <c r="O8" s="14" t="s">
        <v>97</v>
      </c>
      <c r="P8" s="14" t="s">
        <v>204</v>
      </c>
      <c r="T8" s="90" t="s">
        <v>104</v>
      </c>
    </row>
    <row r="9" spans="1:20" s="90" customFormat="1" ht="17.45" customHeight="1">
      <c r="A9" s="89"/>
      <c r="B9" s="89"/>
      <c r="C9" s="96"/>
      <c r="D9" s="257" t="s">
        <v>206</v>
      </c>
      <c r="E9" s="258">
        <v>1006.59</v>
      </c>
      <c r="F9" s="259">
        <v>0</v>
      </c>
      <c r="G9" s="260">
        <v>1</v>
      </c>
      <c r="H9" s="261">
        <v>1007.59</v>
      </c>
      <c r="I9" s="263">
        <v>0</v>
      </c>
      <c r="J9" s="263">
        <v>0</v>
      </c>
      <c r="K9" s="263">
        <v>0</v>
      </c>
      <c r="M9" s="14" t="s">
        <v>93</v>
      </c>
      <c r="N9" s="14" t="s">
        <v>96</v>
      </c>
      <c r="O9" s="14" t="s">
        <v>97</v>
      </c>
      <c r="P9" s="14" t="s">
        <v>207</v>
      </c>
      <c r="T9" s="90" t="s">
        <v>105</v>
      </c>
    </row>
    <row r="10" spans="1:20" s="90" customFormat="1" ht="17.45" customHeight="1">
      <c r="A10" s="89"/>
      <c r="B10" s="89"/>
      <c r="C10" s="168" t="str">
        <f>$T$10</f>
        <v>PGT (Other)</v>
      </c>
      <c r="D10" s="264" t="s">
        <v>203</v>
      </c>
      <c r="E10" s="265">
        <v>20.71</v>
      </c>
      <c r="F10" s="266">
        <v>0</v>
      </c>
      <c r="G10" s="267">
        <v>0</v>
      </c>
      <c r="H10" s="268">
        <v>20.71</v>
      </c>
      <c r="I10" s="269">
        <v>21187.986799999999</v>
      </c>
      <c r="J10" s="256">
        <v>0</v>
      </c>
      <c r="K10" s="256">
        <v>0</v>
      </c>
      <c r="M10" s="14" t="s">
        <v>93</v>
      </c>
      <c r="N10" s="14" t="s">
        <v>96</v>
      </c>
      <c r="O10" s="14" t="s">
        <v>98</v>
      </c>
      <c r="P10" s="14" t="s">
        <v>204</v>
      </c>
      <c r="T10" s="90" t="s">
        <v>108</v>
      </c>
    </row>
    <row r="11" spans="1:20" s="90" customFormat="1" ht="17.45" customHeight="1">
      <c r="A11" s="89"/>
      <c r="B11" s="270"/>
      <c r="C11" s="270"/>
      <c r="D11" s="271" t="s">
        <v>206</v>
      </c>
      <c r="E11" s="272">
        <v>191</v>
      </c>
      <c r="F11" s="273">
        <v>0</v>
      </c>
      <c r="G11" s="274">
        <v>0</v>
      </c>
      <c r="H11" s="275">
        <v>191</v>
      </c>
      <c r="I11" s="276">
        <v>195408.28</v>
      </c>
      <c r="J11" s="277">
        <v>0</v>
      </c>
      <c r="K11" s="277">
        <v>0</v>
      </c>
      <c r="M11" s="14" t="s">
        <v>93</v>
      </c>
      <c r="N11" s="14" t="s">
        <v>96</v>
      </c>
      <c r="O11" s="14" t="s">
        <v>98</v>
      </c>
      <c r="P11" s="14" t="s">
        <v>207</v>
      </c>
    </row>
    <row r="12" spans="1:20" s="90" customFormat="1" ht="17.45" customHeight="1">
      <c r="A12" s="89"/>
      <c r="B12" s="89" t="s">
        <v>99</v>
      </c>
      <c r="C12" s="89" t="s">
        <v>95</v>
      </c>
      <c r="D12" s="95" t="s">
        <v>203</v>
      </c>
      <c r="E12" s="252">
        <v>30.28</v>
      </c>
      <c r="F12" s="278">
        <v>0</v>
      </c>
      <c r="G12" s="253">
        <v>0</v>
      </c>
      <c r="H12" s="254">
        <v>30.28</v>
      </c>
      <c r="I12" s="255">
        <v>0</v>
      </c>
      <c r="J12" s="279">
        <v>0</v>
      </c>
      <c r="K12" s="279">
        <v>0</v>
      </c>
      <c r="M12" s="14" t="s">
        <v>93</v>
      </c>
      <c r="N12" s="14" t="s">
        <v>100</v>
      </c>
      <c r="O12" s="14" t="s">
        <v>95</v>
      </c>
      <c r="P12" s="14" t="s">
        <v>204</v>
      </c>
    </row>
    <row r="13" spans="1:20" s="90" customFormat="1" ht="17.45" customHeight="1">
      <c r="A13" s="89"/>
      <c r="B13" s="89"/>
      <c r="C13" s="96"/>
      <c r="D13" s="257" t="s">
        <v>206</v>
      </c>
      <c r="E13" s="258">
        <v>5.05</v>
      </c>
      <c r="F13" s="259">
        <v>0</v>
      </c>
      <c r="G13" s="260">
        <v>0</v>
      </c>
      <c r="H13" s="261">
        <v>5.05</v>
      </c>
      <c r="I13" s="262">
        <v>0</v>
      </c>
      <c r="J13" s="263">
        <v>0</v>
      </c>
      <c r="K13" s="263">
        <v>0</v>
      </c>
      <c r="M13" s="14" t="s">
        <v>93</v>
      </c>
      <c r="N13" s="14" t="s">
        <v>100</v>
      </c>
      <c r="O13" s="14" t="s">
        <v>95</v>
      </c>
      <c r="P13" s="14" t="s">
        <v>207</v>
      </c>
    </row>
    <row r="14" spans="1:20" s="90" customFormat="1" ht="17.45" customHeight="1">
      <c r="A14" s="89"/>
      <c r="B14" s="89"/>
      <c r="C14" s="168" t="str">
        <f>$T$9</f>
        <v>PGT (Masters' loan)</v>
      </c>
      <c r="D14" s="264" t="s">
        <v>203</v>
      </c>
      <c r="E14" s="265">
        <v>0.94</v>
      </c>
      <c r="F14" s="266">
        <v>0</v>
      </c>
      <c r="G14" s="267">
        <v>0</v>
      </c>
      <c r="H14" s="268">
        <v>0.94</v>
      </c>
      <c r="I14" s="256">
        <v>0</v>
      </c>
      <c r="J14" s="256">
        <v>0</v>
      </c>
      <c r="K14" s="256">
        <v>0</v>
      </c>
      <c r="M14" s="14" t="s">
        <v>93</v>
      </c>
      <c r="N14" s="14" t="s">
        <v>100</v>
      </c>
      <c r="O14" s="14" t="s">
        <v>97</v>
      </c>
      <c r="P14" s="14" t="s">
        <v>204</v>
      </c>
    </row>
    <row r="15" spans="1:20" s="90" customFormat="1" ht="17.45" customHeight="1">
      <c r="A15" s="89"/>
      <c r="B15" s="89"/>
      <c r="C15" s="96"/>
      <c r="D15" s="257" t="s">
        <v>206</v>
      </c>
      <c r="E15" s="258">
        <v>322.05</v>
      </c>
      <c r="F15" s="259">
        <v>0</v>
      </c>
      <c r="G15" s="260">
        <v>0</v>
      </c>
      <c r="H15" s="261">
        <v>322.05</v>
      </c>
      <c r="I15" s="263">
        <v>0</v>
      </c>
      <c r="J15" s="263">
        <v>0</v>
      </c>
      <c r="K15" s="263">
        <v>0</v>
      </c>
      <c r="M15" s="14" t="s">
        <v>93</v>
      </c>
      <c r="N15" s="14" t="s">
        <v>100</v>
      </c>
      <c r="O15" s="14" t="s">
        <v>97</v>
      </c>
      <c r="P15" s="14" t="s">
        <v>207</v>
      </c>
    </row>
    <row r="16" spans="1:20" s="90" customFormat="1" ht="17.45" customHeight="1">
      <c r="A16" s="89"/>
      <c r="B16" s="89"/>
      <c r="C16" s="168" t="str">
        <f>$T$10</f>
        <v>PGT (Other)</v>
      </c>
      <c r="D16" s="264" t="s">
        <v>203</v>
      </c>
      <c r="E16" s="265">
        <v>128.68</v>
      </c>
      <c r="F16" s="266">
        <v>0</v>
      </c>
      <c r="G16" s="267">
        <v>0</v>
      </c>
      <c r="H16" s="268">
        <v>128.68</v>
      </c>
      <c r="I16" s="269">
        <v>131649.9344</v>
      </c>
      <c r="J16" s="256">
        <v>0</v>
      </c>
      <c r="K16" s="256">
        <v>0</v>
      </c>
      <c r="M16" s="14" t="s">
        <v>93</v>
      </c>
      <c r="N16" s="14" t="s">
        <v>100</v>
      </c>
      <c r="O16" s="14" t="s">
        <v>98</v>
      </c>
      <c r="P16" s="14" t="s">
        <v>204</v>
      </c>
    </row>
    <row r="17" spans="1:16" s="90" customFormat="1" ht="17.45" customHeight="1">
      <c r="A17" s="241"/>
      <c r="B17" s="241"/>
      <c r="C17" s="241"/>
      <c r="D17" s="231" t="s">
        <v>206</v>
      </c>
      <c r="E17" s="280">
        <v>51.91</v>
      </c>
      <c r="F17" s="281">
        <v>0</v>
      </c>
      <c r="G17" s="282">
        <v>0</v>
      </c>
      <c r="H17" s="283">
        <v>51.91</v>
      </c>
      <c r="I17" s="284">
        <v>53108.082799999996</v>
      </c>
      <c r="J17" s="263">
        <v>0</v>
      </c>
      <c r="K17" s="285">
        <v>0</v>
      </c>
      <c r="M17" s="14" t="s">
        <v>93</v>
      </c>
      <c r="N17" s="14" t="s">
        <v>100</v>
      </c>
      <c r="O17" s="14" t="s">
        <v>98</v>
      </c>
      <c r="P17" s="14" t="s">
        <v>207</v>
      </c>
    </row>
    <row r="18" spans="1:16" s="90" customFormat="1" ht="17.45" customHeight="1">
      <c r="A18" s="251" t="s">
        <v>101</v>
      </c>
      <c r="B18" s="251" t="s">
        <v>94</v>
      </c>
      <c r="C18" s="89" t="s">
        <v>95</v>
      </c>
      <c r="D18" s="95" t="s">
        <v>203</v>
      </c>
      <c r="E18" s="252">
        <v>236032.4</v>
      </c>
      <c r="F18" s="253">
        <v>-31.162789766744599</v>
      </c>
      <c r="G18" s="253">
        <v>-714.45</v>
      </c>
      <c r="H18" s="254">
        <v>235286.78721023299</v>
      </c>
      <c r="I18" s="286">
        <v>0</v>
      </c>
      <c r="J18" s="287">
        <v>0</v>
      </c>
      <c r="K18" s="287">
        <v>0</v>
      </c>
      <c r="M18" s="14" t="s">
        <v>101</v>
      </c>
      <c r="N18" s="14" t="s">
        <v>96</v>
      </c>
      <c r="O18" s="14" t="s">
        <v>95</v>
      </c>
      <c r="P18" s="14" t="s">
        <v>204</v>
      </c>
    </row>
    <row r="19" spans="1:16" s="90" customFormat="1" ht="17.45" customHeight="1">
      <c r="A19" s="89"/>
      <c r="B19" s="89"/>
      <c r="C19" s="96"/>
      <c r="D19" s="257" t="s">
        <v>206</v>
      </c>
      <c r="E19" s="258">
        <v>548.53</v>
      </c>
      <c r="F19" s="259">
        <v>0</v>
      </c>
      <c r="G19" s="260">
        <v>1</v>
      </c>
      <c r="H19" s="261">
        <v>549.53</v>
      </c>
      <c r="I19" s="262">
        <v>0</v>
      </c>
      <c r="J19" s="263">
        <v>0</v>
      </c>
      <c r="K19" s="284">
        <v>631833.10809999995</v>
      </c>
      <c r="M19" s="14" t="s">
        <v>101</v>
      </c>
      <c r="N19" s="14" t="s">
        <v>96</v>
      </c>
      <c r="O19" s="14" t="s">
        <v>95</v>
      </c>
      <c r="P19" s="14" t="s">
        <v>207</v>
      </c>
    </row>
    <row r="20" spans="1:16" s="90" customFormat="1" ht="17.45" customHeight="1">
      <c r="A20" s="89"/>
      <c r="B20" s="89"/>
      <c r="C20" s="168" t="str">
        <f>$T$8</f>
        <v>PGT (UG fee)</v>
      </c>
      <c r="D20" s="95" t="s">
        <v>203</v>
      </c>
      <c r="E20" s="265">
        <v>3406.93</v>
      </c>
      <c r="F20" s="266">
        <v>0</v>
      </c>
      <c r="G20" s="267">
        <v>0</v>
      </c>
      <c r="H20" s="268">
        <v>3406.93</v>
      </c>
      <c r="I20" s="255">
        <v>0</v>
      </c>
      <c r="J20" s="256">
        <v>0</v>
      </c>
      <c r="K20" s="256">
        <v>0</v>
      </c>
      <c r="M20" s="14" t="s">
        <v>101</v>
      </c>
      <c r="N20" s="14" t="s">
        <v>96</v>
      </c>
      <c r="O20" s="14" t="s">
        <v>102</v>
      </c>
      <c r="P20" s="14" t="s">
        <v>204</v>
      </c>
    </row>
    <row r="21" spans="1:16" s="90" customFormat="1" ht="17.45" customHeight="1">
      <c r="A21" s="89"/>
      <c r="B21" s="89"/>
      <c r="C21" s="96"/>
      <c r="D21" s="257" t="s">
        <v>206</v>
      </c>
      <c r="E21" s="258">
        <v>35</v>
      </c>
      <c r="F21" s="259">
        <v>0</v>
      </c>
      <c r="G21" s="260">
        <v>0</v>
      </c>
      <c r="H21" s="261">
        <v>35</v>
      </c>
      <c r="I21" s="262">
        <v>0</v>
      </c>
      <c r="J21" s="284">
        <v>31351.25</v>
      </c>
      <c r="K21" s="263">
        <v>0</v>
      </c>
      <c r="M21" s="14" t="s">
        <v>101</v>
      </c>
      <c r="N21" s="14" t="s">
        <v>96</v>
      </c>
      <c r="O21" s="14" t="s">
        <v>102</v>
      </c>
      <c r="P21" s="14" t="s">
        <v>207</v>
      </c>
    </row>
    <row r="22" spans="1:16" s="90" customFormat="1" ht="17.45" customHeight="1">
      <c r="A22" s="89"/>
      <c r="B22" s="89"/>
      <c r="C22" s="168" t="str">
        <f>$T$9</f>
        <v>PGT (Masters' loan)</v>
      </c>
      <c r="D22" s="264" t="s">
        <v>203</v>
      </c>
      <c r="E22" s="265">
        <v>1349.49</v>
      </c>
      <c r="F22" s="266">
        <v>0</v>
      </c>
      <c r="G22" s="267">
        <v>0</v>
      </c>
      <c r="H22" s="268">
        <v>1349.49</v>
      </c>
      <c r="I22" s="256">
        <v>0</v>
      </c>
      <c r="J22" s="255">
        <v>0</v>
      </c>
      <c r="K22" s="256">
        <v>0</v>
      </c>
      <c r="M22" s="14" t="s">
        <v>101</v>
      </c>
      <c r="N22" s="14" t="s">
        <v>96</v>
      </c>
      <c r="O22" s="14" t="s">
        <v>97</v>
      </c>
      <c r="P22" s="14" t="s">
        <v>204</v>
      </c>
    </row>
    <row r="23" spans="1:16" s="90" customFormat="1" ht="17.45" customHeight="1">
      <c r="A23" s="89"/>
      <c r="B23" s="89"/>
      <c r="C23" s="96"/>
      <c r="D23" s="257" t="s">
        <v>206</v>
      </c>
      <c r="E23" s="258">
        <v>7684.76</v>
      </c>
      <c r="F23" s="259">
        <v>0</v>
      </c>
      <c r="G23" s="260">
        <v>7.3</v>
      </c>
      <c r="H23" s="261">
        <v>7692.06</v>
      </c>
      <c r="I23" s="263">
        <v>0</v>
      </c>
      <c r="J23" s="284">
        <v>6890162.7450000001</v>
      </c>
      <c r="K23" s="263">
        <v>0</v>
      </c>
      <c r="M23" s="14" t="s">
        <v>101</v>
      </c>
      <c r="N23" s="14" t="s">
        <v>96</v>
      </c>
      <c r="O23" s="14" t="s">
        <v>97</v>
      </c>
      <c r="P23" s="14" t="s">
        <v>207</v>
      </c>
    </row>
    <row r="24" spans="1:16" s="90" customFormat="1" ht="17.45" customHeight="1">
      <c r="A24" s="89"/>
      <c r="B24" s="89"/>
      <c r="C24" s="168" t="str">
        <f>$T$10</f>
        <v>PGT (Other)</v>
      </c>
      <c r="D24" s="264" t="s">
        <v>203</v>
      </c>
      <c r="E24" s="265">
        <v>398.06</v>
      </c>
      <c r="F24" s="266">
        <v>0</v>
      </c>
      <c r="G24" s="267">
        <v>0</v>
      </c>
      <c r="H24" s="268">
        <v>398.06</v>
      </c>
      <c r="I24" s="269">
        <v>407247.22480000003</v>
      </c>
      <c r="J24" s="256">
        <v>0</v>
      </c>
      <c r="K24" s="256">
        <v>0</v>
      </c>
      <c r="M24" s="14" t="s">
        <v>101</v>
      </c>
      <c r="N24" s="14" t="s">
        <v>96</v>
      </c>
      <c r="O24" s="14" t="s">
        <v>98</v>
      </c>
      <c r="P24" s="14" t="s">
        <v>204</v>
      </c>
    </row>
    <row r="25" spans="1:16" s="90" customFormat="1" ht="17.45" customHeight="1">
      <c r="A25" s="89"/>
      <c r="B25" s="270"/>
      <c r="C25" s="270"/>
      <c r="D25" s="271" t="s">
        <v>206</v>
      </c>
      <c r="E25" s="272">
        <v>107.3</v>
      </c>
      <c r="F25" s="273">
        <v>0</v>
      </c>
      <c r="G25" s="274">
        <v>0</v>
      </c>
      <c r="H25" s="275">
        <v>107.3</v>
      </c>
      <c r="I25" s="276">
        <v>109776.484</v>
      </c>
      <c r="J25" s="276">
        <v>96113.975000000006</v>
      </c>
      <c r="K25" s="277">
        <v>0</v>
      </c>
      <c r="M25" s="14" t="s">
        <v>101</v>
      </c>
      <c r="N25" s="14" t="s">
        <v>96</v>
      </c>
      <c r="O25" s="14" t="s">
        <v>98</v>
      </c>
      <c r="P25" s="14" t="s">
        <v>207</v>
      </c>
    </row>
    <row r="26" spans="1:16" s="90" customFormat="1" ht="17.45" customHeight="1">
      <c r="A26" s="89"/>
      <c r="B26" s="89" t="s">
        <v>99</v>
      </c>
      <c r="C26" s="89" t="s">
        <v>95</v>
      </c>
      <c r="D26" s="95" t="s">
        <v>203</v>
      </c>
      <c r="E26" s="252">
        <v>16621.72</v>
      </c>
      <c r="F26" s="278">
        <v>0</v>
      </c>
      <c r="G26" s="253">
        <v>0.67</v>
      </c>
      <c r="H26" s="254">
        <v>16622.39</v>
      </c>
      <c r="I26" s="255">
        <v>0</v>
      </c>
      <c r="J26" s="279">
        <v>0</v>
      </c>
      <c r="K26" s="279">
        <v>0</v>
      </c>
      <c r="M26" s="14" t="s">
        <v>101</v>
      </c>
      <c r="N26" s="14" t="s">
        <v>100</v>
      </c>
      <c r="O26" s="14" t="s">
        <v>95</v>
      </c>
      <c r="P26" s="14" t="s">
        <v>204</v>
      </c>
    </row>
    <row r="27" spans="1:16" s="90" customFormat="1" ht="17.45" customHeight="1">
      <c r="A27" s="89"/>
      <c r="B27" s="89"/>
      <c r="C27" s="96"/>
      <c r="D27" s="257" t="s">
        <v>206</v>
      </c>
      <c r="E27" s="258">
        <v>2.4300000000000002</v>
      </c>
      <c r="F27" s="259">
        <v>0</v>
      </c>
      <c r="G27" s="260">
        <v>0</v>
      </c>
      <c r="H27" s="261">
        <v>2.4300000000000002</v>
      </c>
      <c r="I27" s="262">
        <v>0</v>
      </c>
      <c r="J27" s="263">
        <v>0</v>
      </c>
      <c r="K27" s="263">
        <v>0</v>
      </c>
      <c r="M27" s="14" t="s">
        <v>101</v>
      </c>
      <c r="N27" s="14" t="s">
        <v>100</v>
      </c>
      <c r="O27" s="14" t="s">
        <v>95</v>
      </c>
      <c r="P27" s="14" t="s">
        <v>207</v>
      </c>
    </row>
    <row r="28" spans="1:16" s="90" customFormat="1" ht="17.45" customHeight="1">
      <c r="A28" s="89"/>
      <c r="B28" s="89"/>
      <c r="C28" s="168" t="str">
        <f>$T$8</f>
        <v>PGT (UG fee)</v>
      </c>
      <c r="D28" s="95" t="s">
        <v>203</v>
      </c>
      <c r="E28" s="265">
        <v>44.11</v>
      </c>
      <c r="F28" s="266">
        <v>0</v>
      </c>
      <c r="G28" s="267">
        <v>0</v>
      </c>
      <c r="H28" s="268">
        <v>44.11</v>
      </c>
      <c r="I28" s="288">
        <v>0</v>
      </c>
      <c r="J28" s="256">
        <v>0</v>
      </c>
      <c r="K28" s="256">
        <v>0</v>
      </c>
      <c r="M28" s="14" t="s">
        <v>101</v>
      </c>
      <c r="N28" s="14" t="s">
        <v>100</v>
      </c>
      <c r="O28" s="14" t="s">
        <v>102</v>
      </c>
      <c r="P28" s="14" t="s">
        <v>204</v>
      </c>
    </row>
    <row r="29" spans="1:16" s="90" customFormat="1" ht="17.45" customHeight="1">
      <c r="A29" s="89"/>
      <c r="B29" s="89"/>
      <c r="C29" s="96"/>
      <c r="D29" s="257" t="s">
        <v>206</v>
      </c>
      <c r="E29" s="258">
        <v>0</v>
      </c>
      <c r="F29" s="259">
        <v>0</v>
      </c>
      <c r="G29" s="260">
        <v>0</v>
      </c>
      <c r="H29" s="261">
        <v>0</v>
      </c>
      <c r="I29" s="262">
        <v>0</v>
      </c>
      <c r="J29" s="284">
        <v>0</v>
      </c>
      <c r="K29" s="263">
        <v>0</v>
      </c>
      <c r="M29" s="14" t="s">
        <v>101</v>
      </c>
      <c r="N29" s="14" t="s">
        <v>100</v>
      </c>
      <c r="O29" s="14" t="s">
        <v>102</v>
      </c>
      <c r="P29" s="14" t="s">
        <v>207</v>
      </c>
    </row>
    <row r="30" spans="1:16" s="90" customFormat="1" ht="17.45" customHeight="1">
      <c r="A30" s="89"/>
      <c r="B30" s="89"/>
      <c r="C30" s="168" t="str">
        <f>$T$9</f>
        <v>PGT (Masters' loan)</v>
      </c>
      <c r="D30" s="264" t="s">
        <v>203</v>
      </c>
      <c r="E30" s="265">
        <v>580.38</v>
      </c>
      <c r="F30" s="266">
        <v>0</v>
      </c>
      <c r="G30" s="267">
        <v>0</v>
      </c>
      <c r="H30" s="268">
        <v>580.38</v>
      </c>
      <c r="I30" s="256">
        <v>0</v>
      </c>
      <c r="J30" s="255">
        <v>0</v>
      </c>
      <c r="K30" s="256">
        <v>0</v>
      </c>
      <c r="M30" s="14" t="s">
        <v>101</v>
      </c>
      <c r="N30" s="14" t="s">
        <v>100</v>
      </c>
      <c r="O30" s="14" t="s">
        <v>97</v>
      </c>
      <c r="P30" s="14" t="s">
        <v>204</v>
      </c>
    </row>
    <row r="31" spans="1:16" s="90" customFormat="1" ht="17.45" customHeight="1">
      <c r="A31" s="89"/>
      <c r="B31" s="89"/>
      <c r="C31" s="96"/>
      <c r="D31" s="257" t="s">
        <v>206</v>
      </c>
      <c r="E31" s="258">
        <v>2257.67</v>
      </c>
      <c r="F31" s="259">
        <v>0</v>
      </c>
      <c r="G31" s="260">
        <v>1.02</v>
      </c>
      <c r="H31" s="261">
        <v>2258.69</v>
      </c>
      <c r="I31" s="263">
        <v>0</v>
      </c>
      <c r="J31" s="284">
        <v>2023221.5674999999</v>
      </c>
      <c r="K31" s="263">
        <v>0</v>
      </c>
      <c r="M31" s="14" t="s">
        <v>101</v>
      </c>
      <c r="N31" s="14" t="s">
        <v>100</v>
      </c>
      <c r="O31" s="14" t="s">
        <v>97</v>
      </c>
      <c r="P31" s="14" t="s">
        <v>207</v>
      </c>
    </row>
    <row r="32" spans="1:16" s="90" customFormat="1" ht="17.45" customHeight="1">
      <c r="A32" s="89"/>
      <c r="B32" s="89"/>
      <c r="C32" s="168" t="str">
        <f>$T$10</f>
        <v>PGT (Other)</v>
      </c>
      <c r="D32" s="264" t="s">
        <v>203</v>
      </c>
      <c r="E32" s="265">
        <v>1749.82</v>
      </c>
      <c r="F32" s="266">
        <v>0</v>
      </c>
      <c r="G32" s="267">
        <v>0</v>
      </c>
      <c r="H32" s="268">
        <v>1749.82</v>
      </c>
      <c r="I32" s="269">
        <v>1790205.8455999999</v>
      </c>
      <c r="J32" s="256">
        <v>0</v>
      </c>
      <c r="K32" s="256">
        <v>0</v>
      </c>
      <c r="M32" s="14" t="s">
        <v>101</v>
      </c>
      <c r="N32" s="14" t="s">
        <v>100</v>
      </c>
      <c r="O32" s="14" t="s">
        <v>98</v>
      </c>
      <c r="P32" s="14" t="s">
        <v>204</v>
      </c>
    </row>
    <row r="33" spans="1:16" s="90" customFormat="1" ht="17.45" customHeight="1">
      <c r="A33" s="241"/>
      <c r="B33" s="241"/>
      <c r="C33" s="241"/>
      <c r="D33" s="231" t="s">
        <v>206</v>
      </c>
      <c r="E33" s="280">
        <v>803.02</v>
      </c>
      <c r="F33" s="281">
        <v>0</v>
      </c>
      <c r="G33" s="282">
        <v>0.14000000000000001</v>
      </c>
      <c r="H33" s="283">
        <v>803.16</v>
      </c>
      <c r="I33" s="289">
        <v>821696.93279999995</v>
      </c>
      <c r="J33" s="289">
        <v>719430.57</v>
      </c>
      <c r="K33" s="285">
        <v>0</v>
      </c>
      <c r="M33" s="14" t="s">
        <v>101</v>
      </c>
      <c r="N33" s="14" t="s">
        <v>100</v>
      </c>
      <c r="O33" s="14" t="s">
        <v>98</v>
      </c>
      <c r="P33" s="14" t="s">
        <v>207</v>
      </c>
    </row>
    <row r="34" spans="1:16" s="90" customFormat="1" ht="17.45" customHeight="1">
      <c r="A34" s="251" t="s">
        <v>106</v>
      </c>
      <c r="B34" s="89" t="s">
        <v>94</v>
      </c>
      <c r="C34" s="89" t="s">
        <v>95</v>
      </c>
      <c r="D34" s="95" t="s">
        <v>203</v>
      </c>
      <c r="E34" s="252">
        <v>108815.12</v>
      </c>
      <c r="F34" s="278">
        <v>0</v>
      </c>
      <c r="G34" s="253">
        <v>37.119999999999997</v>
      </c>
      <c r="H34" s="254">
        <v>108852.24</v>
      </c>
      <c r="I34" s="286">
        <v>0</v>
      </c>
      <c r="J34" s="287">
        <v>0</v>
      </c>
      <c r="K34" s="287">
        <v>0</v>
      </c>
      <c r="M34" s="14" t="s">
        <v>107</v>
      </c>
      <c r="N34" s="14" t="s">
        <v>96</v>
      </c>
      <c r="O34" s="14" t="s">
        <v>95</v>
      </c>
      <c r="P34" s="14" t="s">
        <v>204</v>
      </c>
    </row>
    <row r="35" spans="1:16" s="90" customFormat="1" ht="17.45" customHeight="1">
      <c r="A35" s="89"/>
      <c r="B35" s="89"/>
      <c r="C35" s="96"/>
      <c r="D35" s="257" t="s">
        <v>206</v>
      </c>
      <c r="E35" s="258">
        <v>240.73</v>
      </c>
      <c r="F35" s="259">
        <v>0</v>
      </c>
      <c r="G35" s="260">
        <v>0</v>
      </c>
      <c r="H35" s="261">
        <v>240.73</v>
      </c>
      <c r="I35" s="262">
        <v>0</v>
      </c>
      <c r="J35" s="263">
        <v>0</v>
      </c>
      <c r="K35" s="284">
        <v>211659.44519999999</v>
      </c>
      <c r="M35" s="14" t="s">
        <v>107</v>
      </c>
      <c r="N35" s="14" t="s">
        <v>96</v>
      </c>
      <c r="O35" s="14" t="s">
        <v>95</v>
      </c>
      <c r="P35" s="14" t="s">
        <v>207</v>
      </c>
    </row>
    <row r="36" spans="1:16" s="90" customFormat="1" ht="17.45" customHeight="1">
      <c r="A36" s="89"/>
      <c r="B36" s="89"/>
      <c r="C36" s="168" t="str">
        <f>$T$8</f>
        <v>PGT (UG fee)</v>
      </c>
      <c r="D36" s="95" t="s">
        <v>203</v>
      </c>
      <c r="E36" s="265">
        <v>3336.76</v>
      </c>
      <c r="F36" s="266">
        <v>0</v>
      </c>
      <c r="G36" s="267">
        <v>0</v>
      </c>
      <c r="H36" s="268">
        <v>3336.76</v>
      </c>
      <c r="I36" s="255">
        <v>0</v>
      </c>
      <c r="J36" s="256">
        <v>0</v>
      </c>
      <c r="K36" s="256">
        <v>0</v>
      </c>
      <c r="M36" s="14" t="s">
        <v>107</v>
      </c>
      <c r="N36" s="14" t="s">
        <v>96</v>
      </c>
      <c r="O36" s="14" t="s">
        <v>102</v>
      </c>
      <c r="P36" s="14" t="s">
        <v>204</v>
      </c>
    </row>
    <row r="37" spans="1:16" s="90" customFormat="1" ht="17.45" customHeight="1">
      <c r="A37" s="89"/>
      <c r="B37" s="89"/>
      <c r="C37" s="96"/>
      <c r="D37" s="257" t="s">
        <v>206</v>
      </c>
      <c r="E37" s="258">
        <v>0</v>
      </c>
      <c r="F37" s="259">
        <v>0</v>
      </c>
      <c r="G37" s="260">
        <v>0</v>
      </c>
      <c r="H37" s="261">
        <v>0</v>
      </c>
      <c r="I37" s="262">
        <v>0</v>
      </c>
      <c r="J37" s="284">
        <v>0</v>
      </c>
      <c r="K37" s="263">
        <v>0</v>
      </c>
      <c r="M37" s="14" t="s">
        <v>107</v>
      </c>
      <c r="N37" s="14" t="s">
        <v>96</v>
      </c>
      <c r="O37" s="14" t="s">
        <v>102</v>
      </c>
      <c r="P37" s="14" t="s">
        <v>207</v>
      </c>
    </row>
    <row r="38" spans="1:16" s="90" customFormat="1" ht="17.45" customHeight="1">
      <c r="A38" s="89"/>
      <c r="B38" s="89"/>
      <c r="C38" s="168" t="str">
        <f>$T$9</f>
        <v>PGT (Masters' loan)</v>
      </c>
      <c r="D38" s="264" t="s">
        <v>203</v>
      </c>
      <c r="E38" s="265">
        <v>472.75</v>
      </c>
      <c r="F38" s="266">
        <v>0</v>
      </c>
      <c r="G38" s="267">
        <v>1</v>
      </c>
      <c r="H38" s="268">
        <v>473.75</v>
      </c>
      <c r="I38" s="256">
        <v>0</v>
      </c>
      <c r="J38" s="255">
        <v>0</v>
      </c>
      <c r="K38" s="256">
        <v>0</v>
      </c>
      <c r="M38" s="14" t="s">
        <v>107</v>
      </c>
      <c r="N38" s="14" t="s">
        <v>96</v>
      </c>
      <c r="O38" s="14" t="s">
        <v>97</v>
      </c>
      <c r="P38" s="14" t="s">
        <v>204</v>
      </c>
    </row>
    <row r="39" spans="1:16" s="90" customFormat="1" ht="17.45" customHeight="1">
      <c r="A39" s="89"/>
      <c r="B39" s="89"/>
      <c r="C39" s="96"/>
      <c r="D39" s="257" t="s">
        <v>206</v>
      </c>
      <c r="E39" s="258">
        <v>3238.91</v>
      </c>
      <c r="F39" s="259">
        <v>0</v>
      </c>
      <c r="G39" s="260">
        <v>9.15</v>
      </c>
      <c r="H39" s="261">
        <v>3248.06</v>
      </c>
      <c r="I39" s="263">
        <v>0</v>
      </c>
      <c r="J39" s="284">
        <v>2224888.6194000002</v>
      </c>
      <c r="K39" s="263">
        <v>0</v>
      </c>
      <c r="M39" s="14" t="s">
        <v>107</v>
      </c>
      <c r="N39" s="14" t="s">
        <v>96</v>
      </c>
      <c r="O39" s="14" t="s">
        <v>97</v>
      </c>
      <c r="P39" s="14" t="s">
        <v>207</v>
      </c>
    </row>
    <row r="40" spans="1:16" s="90" customFormat="1" ht="17.45" customHeight="1">
      <c r="A40" s="89"/>
      <c r="B40" s="89"/>
      <c r="C40" s="168" t="str">
        <f>$T$10</f>
        <v>PGT (Other)</v>
      </c>
      <c r="D40" s="264" t="s">
        <v>203</v>
      </c>
      <c r="E40" s="265">
        <v>17</v>
      </c>
      <c r="F40" s="266">
        <v>0</v>
      </c>
      <c r="G40" s="267">
        <v>0</v>
      </c>
      <c r="H40" s="268">
        <v>17</v>
      </c>
      <c r="I40" s="269">
        <v>17392.36</v>
      </c>
      <c r="J40" s="256">
        <v>0</v>
      </c>
      <c r="K40" s="256">
        <v>0</v>
      </c>
      <c r="M40" s="14" t="s">
        <v>107</v>
      </c>
      <c r="N40" s="14" t="s">
        <v>96</v>
      </c>
      <c r="O40" s="14" t="s">
        <v>98</v>
      </c>
      <c r="P40" s="14" t="s">
        <v>204</v>
      </c>
    </row>
    <row r="41" spans="1:16" s="90" customFormat="1" ht="17.45" customHeight="1">
      <c r="A41" s="89"/>
      <c r="B41" s="270"/>
      <c r="C41" s="270"/>
      <c r="D41" s="271" t="s">
        <v>206</v>
      </c>
      <c r="E41" s="272">
        <v>14.87</v>
      </c>
      <c r="F41" s="273">
        <v>0</v>
      </c>
      <c r="G41" s="274">
        <v>0</v>
      </c>
      <c r="H41" s="275">
        <v>14.87</v>
      </c>
      <c r="I41" s="276">
        <v>15213.1996</v>
      </c>
      <c r="J41" s="276">
        <v>10185.801299999999</v>
      </c>
      <c r="K41" s="277">
        <v>0</v>
      </c>
      <c r="M41" s="14" t="s">
        <v>107</v>
      </c>
      <c r="N41" s="14" t="s">
        <v>96</v>
      </c>
      <c r="O41" s="14" t="s">
        <v>98</v>
      </c>
      <c r="P41" s="14" t="s">
        <v>207</v>
      </c>
    </row>
    <row r="42" spans="1:16" s="90" customFormat="1" ht="17.45" customHeight="1">
      <c r="A42" s="89"/>
      <c r="B42" s="89" t="s">
        <v>99</v>
      </c>
      <c r="C42" s="89" t="s">
        <v>95</v>
      </c>
      <c r="D42" s="95" t="s">
        <v>203</v>
      </c>
      <c r="E42" s="252">
        <v>7625.68</v>
      </c>
      <c r="F42" s="278">
        <v>0</v>
      </c>
      <c r="G42" s="253">
        <v>0</v>
      </c>
      <c r="H42" s="254">
        <v>7625.68</v>
      </c>
      <c r="I42" s="255">
        <v>0</v>
      </c>
      <c r="J42" s="279">
        <v>0</v>
      </c>
      <c r="K42" s="279">
        <v>0</v>
      </c>
      <c r="M42" s="14" t="s">
        <v>107</v>
      </c>
      <c r="N42" s="14" t="s">
        <v>100</v>
      </c>
      <c r="O42" s="14" t="s">
        <v>95</v>
      </c>
      <c r="P42" s="14" t="s">
        <v>204</v>
      </c>
    </row>
    <row r="43" spans="1:16" s="90" customFormat="1" ht="17.45" customHeight="1">
      <c r="A43" s="89"/>
      <c r="B43" s="89"/>
      <c r="C43" s="96"/>
      <c r="D43" s="257" t="s">
        <v>206</v>
      </c>
      <c r="E43" s="258">
        <v>37.93</v>
      </c>
      <c r="F43" s="259">
        <v>0</v>
      </c>
      <c r="G43" s="260">
        <v>0</v>
      </c>
      <c r="H43" s="261">
        <v>37.93</v>
      </c>
      <c r="I43" s="262">
        <v>0</v>
      </c>
      <c r="J43" s="263">
        <v>0</v>
      </c>
      <c r="K43" s="263">
        <v>0</v>
      </c>
      <c r="M43" s="14" t="s">
        <v>107</v>
      </c>
      <c r="N43" s="14" t="s">
        <v>100</v>
      </c>
      <c r="O43" s="14" t="s">
        <v>95</v>
      </c>
      <c r="P43" s="14" t="s">
        <v>207</v>
      </c>
    </row>
    <row r="44" spans="1:16" s="90" customFormat="1" ht="17.45" customHeight="1">
      <c r="A44" s="89"/>
      <c r="B44" s="89"/>
      <c r="C44" s="168" t="str">
        <f>$T$8</f>
        <v>PGT (UG fee)</v>
      </c>
      <c r="D44" s="95" t="s">
        <v>203</v>
      </c>
      <c r="E44" s="265">
        <v>82.9</v>
      </c>
      <c r="F44" s="266">
        <v>0</v>
      </c>
      <c r="G44" s="267">
        <v>0</v>
      </c>
      <c r="H44" s="268">
        <v>82.9</v>
      </c>
      <c r="I44" s="288">
        <v>0</v>
      </c>
      <c r="J44" s="256">
        <v>0</v>
      </c>
      <c r="K44" s="256">
        <v>0</v>
      </c>
      <c r="M44" s="14" t="s">
        <v>107</v>
      </c>
      <c r="N44" s="14" t="s">
        <v>100</v>
      </c>
      <c r="O44" s="14" t="s">
        <v>102</v>
      </c>
      <c r="P44" s="14" t="s">
        <v>204</v>
      </c>
    </row>
    <row r="45" spans="1:16" s="90" customFormat="1" ht="17.45" customHeight="1">
      <c r="A45" s="89"/>
      <c r="B45" s="89"/>
      <c r="C45" s="96"/>
      <c r="D45" s="257" t="s">
        <v>206</v>
      </c>
      <c r="E45" s="258">
        <v>0</v>
      </c>
      <c r="F45" s="259">
        <v>0</v>
      </c>
      <c r="G45" s="260">
        <v>0</v>
      </c>
      <c r="H45" s="261">
        <v>0</v>
      </c>
      <c r="I45" s="262">
        <v>0</v>
      </c>
      <c r="J45" s="284">
        <v>0</v>
      </c>
      <c r="K45" s="263">
        <v>0</v>
      </c>
      <c r="M45" s="14" t="s">
        <v>107</v>
      </c>
      <c r="N45" s="14" t="s">
        <v>100</v>
      </c>
      <c r="O45" s="14" t="s">
        <v>102</v>
      </c>
      <c r="P45" s="14" t="s">
        <v>207</v>
      </c>
    </row>
    <row r="46" spans="1:16" s="90" customFormat="1" ht="17.45" customHeight="1">
      <c r="A46" s="89"/>
      <c r="B46" s="89"/>
      <c r="C46" s="168" t="str">
        <f>$T$9</f>
        <v>PGT (Masters' loan)</v>
      </c>
      <c r="D46" s="264" t="s">
        <v>203</v>
      </c>
      <c r="E46" s="265">
        <v>169.53</v>
      </c>
      <c r="F46" s="266">
        <v>0</v>
      </c>
      <c r="G46" s="267">
        <v>0</v>
      </c>
      <c r="H46" s="268">
        <v>169.53</v>
      </c>
      <c r="I46" s="256">
        <v>0</v>
      </c>
      <c r="J46" s="255">
        <v>0</v>
      </c>
      <c r="K46" s="256">
        <v>0</v>
      </c>
      <c r="M46" s="14" t="s">
        <v>107</v>
      </c>
      <c r="N46" s="14" t="s">
        <v>100</v>
      </c>
      <c r="O46" s="14" t="s">
        <v>97</v>
      </c>
      <c r="P46" s="14" t="s">
        <v>204</v>
      </c>
    </row>
    <row r="47" spans="1:16" s="90" customFormat="1" ht="17.45" customHeight="1">
      <c r="A47" s="89"/>
      <c r="B47" s="89"/>
      <c r="C47" s="96"/>
      <c r="D47" s="257" t="s">
        <v>206</v>
      </c>
      <c r="E47" s="258">
        <v>904.96</v>
      </c>
      <c r="F47" s="259">
        <v>0</v>
      </c>
      <c r="G47" s="260">
        <v>0.27</v>
      </c>
      <c r="H47" s="261">
        <v>905.23</v>
      </c>
      <c r="I47" s="263">
        <v>0</v>
      </c>
      <c r="J47" s="284">
        <v>620073.49769999995</v>
      </c>
      <c r="K47" s="263">
        <v>0</v>
      </c>
      <c r="M47" s="14" t="s">
        <v>107</v>
      </c>
      <c r="N47" s="14" t="s">
        <v>100</v>
      </c>
      <c r="O47" s="14" t="s">
        <v>97</v>
      </c>
      <c r="P47" s="14" t="s">
        <v>207</v>
      </c>
    </row>
    <row r="48" spans="1:16" s="90" customFormat="1" ht="17.45" customHeight="1">
      <c r="A48" s="89"/>
      <c r="B48" s="89"/>
      <c r="C48" s="168" t="str">
        <f>$T$10</f>
        <v>PGT (Other)</v>
      </c>
      <c r="D48" s="264" t="s">
        <v>203</v>
      </c>
      <c r="E48" s="265">
        <v>123.44</v>
      </c>
      <c r="F48" s="266">
        <v>0</v>
      </c>
      <c r="G48" s="267">
        <v>0</v>
      </c>
      <c r="H48" s="268">
        <v>123.44</v>
      </c>
      <c r="I48" s="269">
        <v>126288.9952</v>
      </c>
      <c r="J48" s="256">
        <v>0</v>
      </c>
      <c r="K48" s="256">
        <v>0</v>
      </c>
      <c r="M48" s="14" t="s">
        <v>107</v>
      </c>
      <c r="N48" s="14" t="s">
        <v>100</v>
      </c>
      <c r="O48" s="14" t="s">
        <v>98</v>
      </c>
      <c r="P48" s="14" t="s">
        <v>204</v>
      </c>
    </row>
    <row r="49" spans="1:16" s="90" customFormat="1" ht="17.45" customHeight="1">
      <c r="A49" s="241"/>
      <c r="B49" s="241"/>
      <c r="C49" s="241"/>
      <c r="D49" s="231" t="s">
        <v>206</v>
      </c>
      <c r="E49" s="280">
        <v>333.63</v>
      </c>
      <c r="F49" s="281">
        <v>0</v>
      </c>
      <c r="G49" s="282">
        <v>0.08</v>
      </c>
      <c r="H49" s="283">
        <v>333.71</v>
      </c>
      <c r="I49" s="290">
        <v>341412.02679999999</v>
      </c>
      <c r="J49" s="290">
        <v>228588.0129</v>
      </c>
      <c r="K49" s="291">
        <v>0</v>
      </c>
      <c r="M49" s="14" t="s">
        <v>107</v>
      </c>
      <c r="N49" s="14" t="s">
        <v>100</v>
      </c>
      <c r="O49" s="14" t="s">
        <v>98</v>
      </c>
      <c r="P49" s="14" t="s">
        <v>207</v>
      </c>
    </row>
    <row r="50" spans="1:16" s="90" customFormat="1" ht="17.45" customHeight="1">
      <c r="A50" s="251" t="s">
        <v>109</v>
      </c>
      <c r="B50" s="89" t="s">
        <v>94</v>
      </c>
      <c r="C50" s="89" t="s">
        <v>95</v>
      </c>
      <c r="D50" s="95" t="s">
        <v>203</v>
      </c>
      <c r="E50" s="252">
        <v>127999.32</v>
      </c>
      <c r="F50" s="278">
        <v>0</v>
      </c>
      <c r="G50" s="253">
        <v>963.42</v>
      </c>
      <c r="H50" s="254">
        <v>128962.74</v>
      </c>
      <c r="I50" s="286">
        <v>0</v>
      </c>
      <c r="J50" s="287">
        <v>0</v>
      </c>
      <c r="K50" s="287">
        <v>0</v>
      </c>
      <c r="M50" s="14" t="s">
        <v>110</v>
      </c>
      <c r="N50" s="14" t="s">
        <v>96</v>
      </c>
      <c r="O50" s="14" t="s">
        <v>95</v>
      </c>
      <c r="P50" s="14" t="s">
        <v>204</v>
      </c>
    </row>
    <row r="51" spans="1:16" s="90" customFormat="1" ht="17.45" customHeight="1">
      <c r="A51" s="89"/>
      <c r="B51" s="89"/>
      <c r="C51" s="96"/>
      <c r="D51" s="257" t="s">
        <v>206</v>
      </c>
      <c r="E51" s="258">
        <v>1172.0999999999999</v>
      </c>
      <c r="F51" s="259">
        <v>0</v>
      </c>
      <c r="G51" s="260">
        <v>0</v>
      </c>
      <c r="H51" s="261">
        <v>1172.0999999999999</v>
      </c>
      <c r="I51" s="262">
        <v>0</v>
      </c>
      <c r="J51" s="263">
        <v>0</v>
      </c>
      <c r="K51" s="284">
        <v>1030557.204</v>
      </c>
      <c r="M51" s="14" t="s">
        <v>110</v>
      </c>
      <c r="N51" s="14" t="s">
        <v>96</v>
      </c>
      <c r="O51" s="14" t="s">
        <v>95</v>
      </c>
      <c r="P51" s="14" t="s">
        <v>207</v>
      </c>
    </row>
    <row r="52" spans="1:16" s="90" customFormat="1" ht="17.45" customHeight="1">
      <c r="A52" s="89"/>
      <c r="B52" s="89"/>
      <c r="C52" s="168" t="str">
        <f>$T$8</f>
        <v>PGT (UG fee)</v>
      </c>
      <c r="D52" s="95" t="s">
        <v>203</v>
      </c>
      <c r="E52" s="265">
        <v>0</v>
      </c>
      <c r="F52" s="266">
        <v>0</v>
      </c>
      <c r="G52" s="267">
        <v>0</v>
      </c>
      <c r="H52" s="268">
        <v>0</v>
      </c>
      <c r="I52" s="255">
        <v>0</v>
      </c>
      <c r="J52" s="256">
        <v>0</v>
      </c>
      <c r="K52" s="256">
        <v>0</v>
      </c>
      <c r="M52" s="14" t="s">
        <v>110</v>
      </c>
      <c r="N52" s="14" t="s">
        <v>96</v>
      </c>
      <c r="O52" s="14" t="s">
        <v>102</v>
      </c>
      <c r="P52" s="14" t="s">
        <v>204</v>
      </c>
    </row>
    <row r="53" spans="1:16" s="90" customFormat="1" ht="17.45" customHeight="1">
      <c r="A53" s="89"/>
      <c r="B53" s="89"/>
      <c r="C53" s="96"/>
      <c r="D53" s="257" t="s">
        <v>206</v>
      </c>
      <c r="E53" s="258">
        <v>0</v>
      </c>
      <c r="F53" s="259">
        <v>0</v>
      </c>
      <c r="G53" s="260">
        <v>0</v>
      </c>
      <c r="H53" s="261">
        <v>0</v>
      </c>
      <c r="I53" s="262">
        <v>0</v>
      </c>
      <c r="J53" s="284">
        <v>0</v>
      </c>
      <c r="K53" s="263">
        <v>0</v>
      </c>
      <c r="M53" s="14" t="s">
        <v>110</v>
      </c>
      <c r="N53" s="14" t="s">
        <v>96</v>
      </c>
      <c r="O53" s="14" t="s">
        <v>102</v>
      </c>
      <c r="P53" s="14" t="s">
        <v>207</v>
      </c>
    </row>
    <row r="54" spans="1:16" s="90" customFormat="1" ht="17.45" customHeight="1">
      <c r="A54" s="89"/>
      <c r="B54" s="89"/>
      <c r="C54" s="168" t="str">
        <f>$T$9</f>
        <v>PGT (Masters' loan)</v>
      </c>
      <c r="D54" s="264" t="s">
        <v>203</v>
      </c>
      <c r="E54" s="265">
        <v>2577.9499999999998</v>
      </c>
      <c r="F54" s="266">
        <v>0</v>
      </c>
      <c r="G54" s="267">
        <v>83</v>
      </c>
      <c r="H54" s="268">
        <v>2660.95</v>
      </c>
      <c r="I54" s="256">
        <v>0</v>
      </c>
      <c r="J54" s="255">
        <v>0</v>
      </c>
      <c r="K54" s="256">
        <v>0</v>
      </c>
      <c r="M54" s="14" t="s">
        <v>110</v>
      </c>
      <c r="N54" s="14" t="s">
        <v>96</v>
      </c>
      <c r="O54" s="14" t="s">
        <v>97</v>
      </c>
      <c r="P54" s="14" t="s">
        <v>204</v>
      </c>
    </row>
    <row r="55" spans="1:16" s="90" customFormat="1" ht="17.45" customHeight="1">
      <c r="A55" s="89"/>
      <c r="B55" s="89"/>
      <c r="C55" s="96"/>
      <c r="D55" s="257" t="s">
        <v>206</v>
      </c>
      <c r="E55" s="258">
        <v>4799.4399999999996</v>
      </c>
      <c r="F55" s="259">
        <v>0</v>
      </c>
      <c r="G55" s="260">
        <v>38.6</v>
      </c>
      <c r="H55" s="261">
        <v>4838.04</v>
      </c>
      <c r="I55" s="263">
        <v>0</v>
      </c>
      <c r="J55" s="284">
        <v>3314009.0196000002</v>
      </c>
      <c r="K55" s="263">
        <v>0</v>
      </c>
      <c r="M55" s="14" t="s">
        <v>110</v>
      </c>
      <c r="N55" s="14" t="s">
        <v>96</v>
      </c>
      <c r="O55" s="14" t="s">
        <v>97</v>
      </c>
      <c r="P55" s="14" t="s">
        <v>207</v>
      </c>
    </row>
    <row r="56" spans="1:16" s="90" customFormat="1" ht="17.45" customHeight="1">
      <c r="A56" s="89"/>
      <c r="B56" s="89"/>
      <c r="C56" s="168" t="str">
        <f>$T$10</f>
        <v>PGT (Other)</v>
      </c>
      <c r="D56" s="264" t="s">
        <v>203</v>
      </c>
      <c r="E56" s="265">
        <v>198.5</v>
      </c>
      <c r="F56" s="266">
        <v>0</v>
      </c>
      <c r="G56" s="267">
        <v>0</v>
      </c>
      <c r="H56" s="268">
        <v>198.5</v>
      </c>
      <c r="I56" s="269">
        <v>203081.38</v>
      </c>
      <c r="J56" s="256">
        <v>0</v>
      </c>
      <c r="K56" s="256">
        <v>0</v>
      </c>
      <c r="M56" s="14" t="s">
        <v>110</v>
      </c>
      <c r="N56" s="14" t="s">
        <v>96</v>
      </c>
      <c r="O56" s="14" t="s">
        <v>98</v>
      </c>
      <c r="P56" s="14" t="s">
        <v>204</v>
      </c>
    </row>
    <row r="57" spans="1:16" s="90" customFormat="1" ht="17.45" customHeight="1">
      <c r="A57" s="89"/>
      <c r="B57" s="270"/>
      <c r="C57" s="270"/>
      <c r="D57" s="271" t="s">
        <v>206</v>
      </c>
      <c r="E57" s="272">
        <v>44</v>
      </c>
      <c r="F57" s="273">
        <v>0</v>
      </c>
      <c r="G57" s="274">
        <v>9</v>
      </c>
      <c r="H57" s="275">
        <v>53</v>
      </c>
      <c r="I57" s="276">
        <v>54223.24</v>
      </c>
      <c r="J57" s="276">
        <v>36304.47</v>
      </c>
      <c r="K57" s="277">
        <v>0</v>
      </c>
      <c r="M57" s="14" t="s">
        <v>110</v>
      </c>
      <c r="N57" s="14" t="s">
        <v>96</v>
      </c>
      <c r="O57" s="14" t="s">
        <v>98</v>
      </c>
      <c r="P57" s="14" t="s">
        <v>207</v>
      </c>
    </row>
    <row r="58" spans="1:16" s="90" customFormat="1" ht="17.45" customHeight="1">
      <c r="A58" s="89"/>
      <c r="B58" s="89" t="s">
        <v>99</v>
      </c>
      <c r="C58" s="89" t="s">
        <v>95</v>
      </c>
      <c r="D58" s="95" t="s">
        <v>203</v>
      </c>
      <c r="E58" s="252">
        <v>1830.43</v>
      </c>
      <c r="F58" s="278">
        <v>0</v>
      </c>
      <c r="G58" s="253">
        <v>0</v>
      </c>
      <c r="H58" s="254">
        <v>1830.43</v>
      </c>
      <c r="I58" s="255">
        <v>0</v>
      </c>
      <c r="J58" s="279">
        <v>0</v>
      </c>
      <c r="K58" s="279">
        <v>0</v>
      </c>
      <c r="M58" s="14" t="s">
        <v>110</v>
      </c>
      <c r="N58" s="14" t="s">
        <v>100</v>
      </c>
      <c r="O58" s="14" t="s">
        <v>95</v>
      </c>
      <c r="P58" s="14" t="s">
        <v>204</v>
      </c>
    </row>
    <row r="59" spans="1:16" s="90" customFormat="1" ht="17.45" customHeight="1">
      <c r="A59" s="89"/>
      <c r="B59" s="89"/>
      <c r="C59" s="96"/>
      <c r="D59" s="257" t="s">
        <v>206</v>
      </c>
      <c r="E59" s="258">
        <v>29.12</v>
      </c>
      <c r="F59" s="259">
        <v>0</v>
      </c>
      <c r="G59" s="260">
        <v>0</v>
      </c>
      <c r="H59" s="261">
        <v>29.12</v>
      </c>
      <c r="I59" s="262">
        <v>0</v>
      </c>
      <c r="J59" s="263">
        <v>0</v>
      </c>
      <c r="K59" s="263">
        <v>0</v>
      </c>
      <c r="M59" s="14" t="s">
        <v>110</v>
      </c>
      <c r="N59" s="14" t="s">
        <v>100</v>
      </c>
      <c r="O59" s="14" t="s">
        <v>95</v>
      </c>
      <c r="P59" s="14" t="s">
        <v>207</v>
      </c>
    </row>
    <row r="60" spans="1:16" s="90" customFormat="1" ht="17.45" customHeight="1">
      <c r="A60" s="89"/>
      <c r="B60" s="89"/>
      <c r="C60" s="168" t="str">
        <f>$T$8</f>
        <v>PGT (UG fee)</v>
      </c>
      <c r="D60" s="95" t="s">
        <v>203</v>
      </c>
      <c r="E60" s="265">
        <v>0</v>
      </c>
      <c r="F60" s="266">
        <v>0</v>
      </c>
      <c r="G60" s="267">
        <v>0</v>
      </c>
      <c r="H60" s="268">
        <v>0</v>
      </c>
      <c r="I60" s="288">
        <v>0</v>
      </c>
      <c r="J60" s="256">
        <v>0</v>
      </c>
      <c r="K60" s="256">
        <v>0</v>
      </c>
      <c r="M60" s="14" t="s">
        <v>110</v>
      </c>
      <c r="N60" s="14" t="s">
        <v>100</v>
      </c>
      <c r="O60" s="14" t="s">
        <v>102</v>
      </c>
      <c r="P60" s="14" t="s">
        <v>204</v>
      </c>
    </row>
    <row r="61" spans="1:16" s="90" customFormat="1" ht="17.45" customHeight="1">
      <c r="A61" s="89"/>
      <c r="B61" s="89"/>
      <c r="C61" s="96"/>
      <c r="D61" s="257" t="s">
        <v>206</v>
      </c>
      <c r="E61" s="258">
        <v>0</v>
      </c>
      <c r="F61" s="259">
        <v>0</v>
      </c>
      <c r="G61" s="260">
        <v>0</v>
      </c>
      <c r="H61" s="261">
        <v>0</v>
      </c>
      <c r="I61" s="262">
        <v>0</v>
      </c>
      <c r="J61" s="284">
        <v>0</v>
      </c>
      <c r="K61" s="263">
        <v>0</v>
      </c>
      <c r="M61" s="14" t="s">
        <v>110</v>
      </c>
      <c r="N61" s="14" t="s">
        <v>100</v>
      </c>
      <c r="O61" s="14" t="s">
        <v>102</v>
      </c>
      <c r="P61" s="14" t="s">
        <v>207</v>
      </c>
    </row>
    <row r="62" spans="1:16" s="90" customFormat="1" ht="17.45" customHeight="1">
      <c r="A62" s="89"/>
      <c r="B62" s="89"/>
      <c r="C62" s="168" t="str">
        <f>$T$9</f>
        <v>PGT (Masters' loan)</v>
      </c>
      <c r="D62" s="264" t="s">
        <v>203</v>
      </c>
      <c r="E62" s="265">
        <v>451.23</v>
      </c>
      <c r="F62" s="266">
        <v>0</v>
      </c>
      <c r="G62" s="267">
        <v>22.33</v>
      </c>
      <c r="H62" s="268">
        <v>473.56</v>
      </c>
      <c r="I62" s="256">
        <v>0</v>
      </c>
      <c r="J62" s="255">
        <v>0</v>
      </c>
      <c r="K62" s="256">
        <v>0</v>
      </c>
      <c r="M62" s="14" t="s">
        <v>110</v>
      </c>
      <c r="N62" s="14" t="s">
        <v>100</v>
      </c>
      <c r="O62" s="14" t="s">
        <v>97</v>
      </c>
      <c r="P62" s="14" t="s">
        <v>204</v>
      </c>
    </row>
    <row r="63" spans="1:16" s="90" customFormat="1" ht="17.45" customHeight="1">
      <c r="A63" s="89"/>
      <c r="B63" s="89"/>
      <c r="C63" s="96"/>
      <c r="D63" s="257" t="s">
        <v>206</v>
      </c>
      <c r="E63" s="258">
        <v>1316.99</v>
      </c>
      <c r="F63" s="259">
        <v>0</v>
      </c>
      <c r="G63" s="260">
        <v>0.52</v>
      </c>
      <c r="H63" s="261">
        <v>1317.51</v>
      </c>
      <c r="I63" s="263">
        <v>0</v>
      </c>
      <c r="J63" s="284">
        <v>902481.17489999998</v>
      </c>
      <c r="K63" s="263">
        <v>0</v>
      </c>
      <c r="M63" s="14" t="s">
        <v>110</v>
      </c>
      <c r="N63" s="14" t="s">
        <v>100</v>
      </c>
      <c r="O63" s="14" t="s">
        <v>97</v>
      </c>
      <c r="P63" s="14" t="s">
        <v>207</v>
      </c>
    </row>
    <row r="64" spans="1:16" s="90" customFormat="1" ht="17.45" customHeight="1">
      <c r="A64" s="89"/>
      <c r="B64" s="89"/>
      <c r="C64" s="168" t="str">
        <f>$T$10</f>
        <v>PGT (Other)</v>
      </c>
      <c r="D64" s="264" t="s">
        <v>203</v>
      </c>
      <c r="E64" s="265">
        <v>117.56</v>
      </c>
      <c r="F64" s="266">
        <v>0</v>
      </c>
      <c r="G64" s="267">
        <v>3.5</v>
      </c>
      <c r="H64" s="268">
        <v>121.06</v>
      </c>
      <c r="I64" s="269">
        <v>123854.06479999999</v>
      </c>
      <c r="J64" s="256">
        <v>0</v>
      </c>
      <c r="K64" s="256">
        <v>0</v>
      </c>
      <c r="M64" s="14" t="s">
        <v>110</v>
      </c>
      <c r="N64" s="14" t="s">
        <v>100</v>
      </c>
      <c r="O64" s="14" t="s">
        <v>98</v>
      </c>
      <c r="P64" s="14" t="s">
        <v>204</v>
      </c>
    </row>
    <row r="65" spans="1:16" s="90" customFormat="1" ht="17.45" customHeight="1">
      <c r="A65" s="241"/>
      <c r="B65" s="241"/>
      <c r="C65" s="241"/>
      <c r="D65" s="231" t="s">
        <v>206</v>
      </c>
      <c r="E65" s="280">
        <v>33.08</v>
      </c>
      <c r="F65" s="281">
        <v>0</v>
      </c>
      <c r="G65" s="282">
        <v>0</v>
      </c>
      <c r="H65" s="283">
        <v>33.08</v>
      </c>
      <c r="I65" s="290">
        <v>33843.486400000002</v>
      </c>
      <c r="J65" s="290">
        <v>22659.4692</v>
      </c>
      <c r="K65" s="291">
        <v>0</v>
      </c>
      <c r="M65" s="14" t="s">
        <v>110</v>
      </c>
      <c r="N65" s="14" t="s">
        <v>100</v>
      </c>
      <c r="O65" s="14" t="s">
        <v>98</v>
      </c>
      <c r="P65" s="14" t="s">
        <v>207</v>
      </c>
    </row>
    <row r="66" spans="1:16" s="90" customFormat="1" ht="17.45" customHeight="1">
      <c r="A66" s="251" t="s">
        <v>111</v>
      </c>
      <c r="B66" s="89" t="s">
        <v>94</v>
      </c>
      <c r="C66" s="89" t="s">
        <v>95</v>
      </c>
      <c r="D66" s="95" t="s">
        <v>203</v>
      </c>
      <c r="E66" s="252">
        <v>192763.94</v>
      </c>
      <c r="F66" s="278">
        <v>0</v>
      </c>
      <c r="G66" s="253">
        <v>44.54</v>
      </c>
      <c r="H66" s="254">
        <v>192808.48</v>
      </c>
      <c r="I66" s="286">
        <v>0</v>
      </c>
      <c r="J66" s="287">
        <v>0</v>
      </c>
      <c r="K66" s="287">
        <v>0</v>
      </c>
      <c r="M66" s="14" t="s">
        <v>111</v>
      </c>
      <c r="N66" s="14" t="s">
        <v>96</v>
      </c>
      <c r="O66" s="14" t="s">
        <v>95</v>
      </c>
      <c r="P66" s="14" t="s">
        <v>204</v>
      </c>
    </row>
    <row r="67" spans="1:16" s="90" customFormat="1" ht="17.45" customHeight="1">
      <c r="A67" s="89"/>
      <c r="B67" s="89"/>
      <c r="C67" s="96"/>
      <c r="D67" s="257" t="s">
        <v>206</v>
      </c>
      <c r="E67" s="258">
        <v>489.05</v>
      </c>
      <c r="F67" s="259">
        <v>0</v>
      </c>
      <c r="G67" s="260">
        <v>0</v>
      </c>
      <c r="H67" s="261">
        <v>489.05</v>
      </c>
      <c r="I67" s="292">
        <v>0</v>
      </c>
      <c r="J67" s="263">
        <v>0</v>
      </c>
      <c r="K67" s="284">
        <v>429992.32199999999</v>
      </c>
      <c r="M67" s="14" t="s">
        <v>111</v>
      </c>
      <c r="N67" s="14" t="s">
        <v>96</v>
      </c>
      <c r="O67" s="14" t="s">
        <v>95</v>
      </c>
      <c r="P67" s="14" t="s">
        <v>207</v>
      </c>
    </row>
    <row r="68" spans="1:16" s="90" customFormat="1" ht="17.45" customHeight="1">
      <c r="A68" s="89"/>
      <c r="B68" s="89"/>
      <c r="C68" s="168" t="str">
        <f>$T$8</f>
        <v>PGT (UG fee)</v>
      </c>
      <c r="D68" s="95" t="s">
        <v>203</v>
      </c>
      <c r="E68" s="265">
        <v>2643.31</v>
      </c>
      <c r="F68" s="266">
        <v>0</v>
      </c>
      <c r="G68" s="267">
        <v>4</v>
      </c>
      <c r="H68" s="268">
        <v>2647.31</v>
      </c>
      <c r="I68" s="288">
        <v>0</v>
      </c>
      <c r="J68" s="256">
        <v>0</v>
      </c>
      <c r="K68" s="256">
        <v>0</v>
      </c>
      <c r="M68" s="14" t="s">
        <v>111</v>
      </c>
      <c r="N68" s="14" t="s">
        <v>96</v>
      </c>
      <c r="O68" s="14" t="s">
        <v>102</v>
      </c>
      <c r="P68" s="14" t="s">
        <v>204</v>
      </c>
    </row>
    <row r="69" spans="1:16" s="90" customFormat="1" ht="17.45" customHeight="1">
      <c r="A69" s="89"/>
      <c r="B69" s="89"/>
      <c r="C69" s="96"/>
      <c r="D69" s="257" t="s">
        <v>206</v>
      </c>
      <c r="E69" s="258">
        <v>31</v>
      </c>
      <c r="F69" s="259">
        <v>0</v>
      </c>
      <c r="G69" s="260">
        <v>0</v>
      </c>
      <c r="H69" s="261">
        <v>31</v>
      </c>
      <c r="I69" s="262">
        <v>0</v>
      </c>
      <c r="J69" s="284">
        <v>21234.69</v>
      </c>
      <c r="K69" s="263">
        <v>0</v>
      </c>
      <c r="M69" s="14" t="s">
        <v>111</v>
      </c>
      <c r="N69" s="14" t="s">
        <v>96</v>
      </c>
      <c r="O69" s="14" t="s">
        <v>102</v>
      </c>
      <c r="P69" s="14" t="s">
        <v>207</v>
      </c>
    </row>
    <row r="70" spans="1:16" s="90" customFormat="1" ht="17.45" customHeight="1">
      <c r="A70" s="89"/>
      <c r="B70" s="89"/>
      <c r="C70" s="168" t="str">
        <f>$T$9</f>
        <v>PGT (Masters' loan)</v>
      </c>
      <c r="D70" s="264" t="s">
        <v>203</v>
      </c>
      <c r="E70" s="265">
        <v>2852.23</v>
      </c>
      <c r="F70" s="266">
        <v>0</v>
      </c>
      <c r="G70" s="267">
        <v>3.34</v>
      </c>
      <c r="H70" s="268">
        <v>2855.57</v>
      </c>
      <c r="I70" s="256">
        <v>0</v>
      </c>
      <c r="J70" s="255">
        <v>0</v>
      </c>
      <c r="K70" s="256">
        <v>0</v>
      </c>
      <c r="M70" s="14" t="s">
        <v>111</v>
      </c>
      <c r="N70" s="14" t="s">
        <v>96</v>
      </c>
      <c r="O70" s="14" t="s">
        <v>97</v>
      </c>
      <c r="P70" s="14" t="s">
        <v>204</v>
      </c>
    </row>
    <row r="71" spans="1:16" s="90" customFormat="1" ht="17.45" customHeight="1">
      <c r="A71" s="89"/>
      <c r="B71" s="89"/>
      <c r="C71" s="96"/>
      <c r="D71" s="257" t="s">
        <v>206</v>
      </c>
      <c r="E71" s="258">
        <v>10423.950000000001</v>
      </c>
      <c r="F71" s="259">
        <v>0</v>
      </c>
      <c r="G71" s="260">
        <v>19.77</v>
      </c>
      <c r="H71" s="261">
        <v>10443.719999999999</v>
      </c>
      <c r="I71" s="263">
        <v>0</v>
      </c>
      <c r="J71" s="284">
        <v>7153843.7627999997</v>
      </c>
      <c r="K71" s="263">
        <v>0</v>
      </c>
      <c r="M71" s="14" t="s">
        <v>111</v>
      </c>
      <c r="N71" s="14" t="s">
        <v>96</v>
      </c>
      <c r="O71" s="14" t="s">
        <v>97</v>
      </c>
      <c r="P71" s="14" t="s">
        <v>207</v>
      </c>
    </row>
    <row r="72" spans="1:16" s="90" customFormat="1" ht="17.45" customHeight="1">
      <c r="A72" s="89"/>
      <c r="B72" s="89"/>
      <c r="C72" s="168" t="str">
        <f>$T$10</f>
        <v>PGT (Other)</v>
      </c>
      <c r="D72" s="264" t="s">
        <v>203</v>
      </c>
      <c r="E72" s="265">
        <v>956.18</v>
      </c>
      <c r="F72" s="266">
        <v>0</v>
      </c>
      <c r="G72" s="267">
        <v>3</v>
      </c>
      <c r="H72" s="268">
        <v>959.18</v>
      </c>
      <c r="I72" s="269">
        <v>981317.87439999997</v>
      </c>
      <c r="J72" s="256">
        <v>0</v>
      </c>
      <c r="K72" s="256">
        <v>0</v>
      </c>
      <c r="M72" s="14" t="s">
        <v>111</v>
      </c>
      <c r="N72" s="14" t="s">
        <v>96</v>
      </c>
      <c r="O72" s="14" t="s">
        <v>98</v>
      </c>
      <c r="P72" s="14" t="s">
        <v>204</v>
      </c>
    </row>
    <row r="73" spans="1:16" s="90" customFormat="1" ht="17.45" customHeight="1">
      <c r="A73" s="89"/>
      <c r="B73" s="270"/>
      <c r="C73" s="270"/>
      <c r="D73" s="271" t="s">
        <v>206</v>
      </c>
      <c r="E73" s="272">
        <v>526.39</v>
      </c>
      <c r="F73" s="273">
        <v>0</v>
      </c>
      <c r="G73" s="274">
        <v>0</v>
      </c>
      <c r="H73" s="275">
        <v>526.39</v>
      </c>
      <c r="I73" s="276">
        <v>538539.08120000002</v>
      </c>
      <c r="J73" s="276">
        <v>360571.8861</v>
      </c>
      <c r="K73" s="277">
        <v>0</v>
      </c>
      <c r="M73" s="14" t="s">
        <v>111</v>
      </c>
      <c r="N73" s="14" t="s">
        <v>96</v>
      </c>
      <c r="O73" s="14" t="s">
        <v>98</v>
      </c>
      <c r="P73" s="14" t="s">
        <v>207</v>
      </c>
    </row>
    <row r="74" spans="1:16" s="90" customFormat="1" ht="17.45" customHeight="1">
      <c r="A74" s="89"/>
      <c r="B74" s="293" t="s">
        <v>112</v>
      </c>
      <c r="C74" s="96" t="s">
        <v>95</v>
      </c>
      <c r="D74" s="257" t="s">
        <v>203</v>
      </c>
      <c r="E74" s="294">
        <v>10156.5</v>
      </c>
      <c r="F74" s="295">
        <v>0</v>
      </c>
      <c r="G74" s="296">
        <v>9</v>
      </c>
      <c r="H74" s="297">
        <v>10165.5</v>
      </c>
      <c r="I74" s="298">
        <v>0</v>
      </c>
      <c r="J74" s="299">
        <v>0</v>
      </c>
      <c r="K74" s="299">
        <v>0</v>
      </c>
      <c r="M74" s="14" t="s">
        <v>111</v>
      </c>
      <c r="N74" s="14" t="s">
        <v>113</v>
      </c>
      <c r="O74" s="14" t="s">
        <v>95</v>
      </c>
      <c r="P74" s="14" t="s">
        <v>204</v>
      </c>
    </row>
    <row r="75" spans="1:16" s="90" customFormat="1" ht="17.45" customHeight="1">
      <c r="A75" s="89"/>
      <c r="B75" s="293"/>
      <c r="C75" s="300" t="str">
        <f>$T$8</f>
        <v>PGT (UG fee)</v>
      </c>
      <c r="D75" s="257" t="s">
        <v>203</v>
      </c>
      <c r="E75" s="301">
        <v>4</v>
      </c>
      <c r="F75" s="302">
        <v>0</v>
      </c>
      <c r="G75" s="303">
        <v>0</v>
      </c>
      <c r="H75" s="297">
        <v>4</v>
      </c>
      <c r="I75" s="298">
        <v>0</v>
      </c>
      <c r="J75" s="304">
        <v>0</v>
      </c>
      <c r="K75" s="304">
        <v>0</v>
      </c>
      <c r="M75" s="14" t="s">
        <v>111</v>
      </c>
      <c r="N75" s="14" t="s">
        <v>113</v>
      </c>
      <c r="O75" s="14" t="s">
        <v>102</v>
      </c>
      <c r="P75" s="14" t="s">
        <v>204</v>
      </c>
    </row>
    <row r="76" spans="1:16" s="90" customFormat="1" ht="17.45" customHeight="1">
      <c r="A76" s="89"/>
      <c r="B76" s="89"/>
      <c r="C76" s="300" t="str">
        <f>$T$9</f>
        <v>PGT (Masters' loan)</v>
      </c>
      <c r="D76" s="257" t="s">
        <v>203</v>
      </c>
      <c r="E76" s="301">
        <v>31</v>
      </c>
      <c r="F76" s="302">
        <v>0</v>
      </c>
      <c r="G76" s="303">
        <v>0.5</v>
      </c>
      <c r="H76" s="297">
        <v>31.5</v>
      </c>
      <c r="I76" s="304">
        <v>0</v>
      </c>
      <c r="J76" s="304">
        <v>0</v>
      </c>
      <c r="K76" s="304">
        <v>0</v>
      </c>
      <c r="M76" s="14" t="s">
        <v>111</v>
      </c>
      <c r="N76" s="14" t="s">
        <v>113</v>
      </c>
      <c r="O76" s="14" t="s">
        <v>97</v>
      </c>
      <c r="P76" s="14" t="s">
        <v>204</v>
      </c>
    </row>
    <row r="77" spans="1:16" s="90" customFormat="1" ht="17.45" customHeight="1">
      <c r="A77" s="89"/>
      <c r="B77" s="270"/>
      <c r="C77" s="305" t="str">
        <f>$T$10</f>
        <v>PGT (Other)</v>
      </c>
      <c r="D77" s="306" t="s">
        <v>203</v>
      </c>
      <c r="E77" s="307">
        <v>0.5</v>
      </c>
      <c r="F77" s="308">
        <v>0</v>
      </c>
      <c r="G77" s="309">
        <v>0</v>
      </c>
      <c r="H77" s="310">
        <v>0.5</v>
      </c>
      <c r="I77" s="276">
        <v>511.54</v>
      </c>
      <c r="J77" s="311">
        <v>0</v>
      </c>
      <c r="K77" s="311">
        <v>0</v>
      </c>
      <c r="M77" s="14" t="s">
        <v>111</v>
      </c>
      <c r="N77" s="14" t="s">
        <v>113</v>
      </c>
      <c r="O77" s="14" t="s">
        <v>98</v>
      </c>
      <c r="P77" s="14" t="s">
        <v>204</v>
      </c>
    </row>
    <row r="78" spans="1:16" s="90" customFormat="1" ht="17.45" customHeight="1">
      <c r="A78" s="89"/>
      <c r="B78" s="89" t="s">
        <v>99</v>
      </c>
      <c r="C78" s="89" t="s">
        <v>95</v>
      </c>
      <c r="D78" s="95" t="s">
        <v>203</v>
      </c>
      <c r="E78" s="252">
        <v>24343.32</v>
      </c>
      <c r="F78" s="278">
        <v>0</v>
      </c>
      <c r="G78" s="253">
        <v>1.93</v>
      </c>
      <c r="H78" s="254">
        <v>24345.25</v>
      </c>
      <c r="I78" s="255">
        <v>0</v>
      </c>
      <c r="J78" s="279">
        <v>0</v>
      </c>
      <c r="K78" s="279">
        <v>0</v>
      </c>
      <c r="M78" s="14" t="s">
        <v>111</v>
      </c>
      <c r="N78" s="14" t="s">
        <v>100</v>
      </c>
      <c r="O78" s="14" t="s">
        <v>95</v>
      </c>
      <c r="P78" s="14" t="s">
        <v>204</v>
      </c>
    </row>
    <row r="79" spans="1:16" s="90" customFormat="1" ht="17.45" customHeight="1">
      <c r="A79" s="89"/>
      <c r="B79" s="89"/>
      <c r="C79" s="96"/>
      <c r="D79" s="257" t="s">
        <v>206</v>
      </c>
      <c r="E79" s="258">
        <v>93.59</v>
      </c>
      <c r="F79" s="259">
        <v>0</v>
      </c>
      <c r="G79" s="260">
        <v>0</v>
      </c>
      <c r="H79" s="261">
        <v>93.59</v>
      </c>
      <c r="I79" s="262">
        <v>0</v>
      </c>
      <c r="J79" s="263">
        <v>0</v>
      </c>
      <c r="K79" s="263">
        <v>0</v>
      </c>
      <c r="M79" s="14" t="s">
        <v>111</v>
      </c>
      <c r="N79" s="14" t="s">
        <v>100</v>
      </c>
      <c r="O79" s="14" t="s">
        <v>95</v>
      </c>
      <c r="P79" s="14" t="s">
        <v>207</v>
      </c>
    </row>
    <row r="80" spans="1:16" s="90" customFormat="1" ht="17.45" customHeight="1">
      <c r="A80" s="89"/>
      <c r="B80" s="89"/>
      <c r="C80" s="168" t="str">
        <f>$T$8</f>
        <v>PGT (UG fee)</v>
      </c>
      <c r="D80" s="95" t="s">
        <v>203</v>
      </c>
      <c r="E80" s="265">
        <v>637.54</v>
      </c>
      <c r="F80" s="266">
        <v>0</v>
      </c>
      <c r="G80" s="267">
        <v>0</v>
      </c>
      <c r="H80" s="268">
        <v>637.54</v>
      </c>
      <c r="I80" s="288">
        <v>0</v>
      </c>
      <c r="J80" s="256">
        <v>0</v>
      </c>
      <c r="K80" s="256">
        <v>0</v>
      </c>
      <c r="M80" s="14" t="s">
        <v>111</v>
      </c>
      <c r="N80" s="14" t="s">
        <v>100</v>
      </c>
      <c r="O80" s="14" t="s">
        <v>102</v>
      </c>
      <c r="P80" s="14" t="s">
        <v>204</v>
      </c>
    </row>
    <row r="81" spans="1:16" s="90" customFormat="1" ht="17.45" customHeight="1">
      <c r="A81" s="89"/>
      <c r="B81" s="89"/>
      <c r="C81" s="96"/>
      <c r="D81" s="257" t="s">
        <v>206</v>
      </c>
      <c r="E81" s="258">
        <v>0</v>
      </c>
      <c r="F81" s="259">
        <v>0</v>
      </c>
      <c r="G81" s="260">
        <v>0</v>
      </c>
      <c r="H81" s="261">
        <v>0</v>
      </c>
      <c r="I81" s="262">
        <v>0</v>
      </c>
      <c r="J81" s="284">
        <v>0</v>
      </c>
      <c r="K81" s="263">
        <v>0</v>
      </c>
      <c r="M81" s="14" t="s">
        <v>111</v>
      </c>
      <c r="N81" s="14" t="s">
        <v>100</v>
      </c>
      <c r="O81" s="14" t="s">
        <v>102</v>
      </c>
      <c r="P81" s="14" t="s">
        <v>207</v>
      </c>
    </row>
    <row r="82" spans="1:16" s="90" customFormat="1" ht="17.45" customHeight="1">
      <c r="A82" s="89"/>
      <c r="B82" s="89"/>
      <c r="C82" s="168" t="str">
        <f>$T$9</f>
        <v>PGT (Masters' loan)</v>
      </c>
      <c r="D82" s="264" t="s">
        <v>203</v>
      </c>
      <c r="E82" s="265">
        <v>1869.07</v>
      </c>
      <c r="F82" s="266">
        <v>0</v>
      </c>
      <c r="G82" s="267">
        <v>0.6</v>
      </c>
      <c r="H82" s="268">
        <v>1869.67</v>
      </c>
      <c r="I82" s="256">
        <v>0</v>
      </c>
      <c r="J82" s="288">
        <v>0</v>
      </c>
      <c r="K82" s="256">
        <v>0</v>
      </c>
      <c r="M82" s="14" t="s">
        <v>111</v>
      </c>
      <c r="N82" s="14" t="s">
        <v>100</v>
      </c>
      <c r="O82" s="14" t="s">
        <v>97</v>
      </c>
      <c r="P82" s="14" t="s">
        <v>204</v>
      </c>
    </row>
    <row r="83" spans="1:16" s="90" customFormat="1" ht="17.45" customHeight="1">
      <c r="A83" s="89"/>
      <c r="B83" s="89"/>
      <c r="C83" s="96"/>
      <c r="D83" s="257" t="s">
        <v>206</v>
      </c>
      <c r="E83" s="258">
        <v>4841.4399999999996</v>
      </c>
      <c r="F83" s="259">
        <v>0</v>
      </c>
      <c r="G83" s="260">
        <v>1.25</v>
      </c>
      <c r="H83" s="261">
        <v>4842.6899999999996</v>
      </c>
      <c r="I83" s="263">
        <v>0</v>
      </c>
      <c r="J83" s="289">
        <v>3317194.2231000001</v>
      </c>
      <c r="K83" s="285">
        <v>0</v>
      </c>
      <c r="M83" s="14" t="s">
        <v>111</v>
      </c>
      <c r="N83" s="14" t="s">
        <v>100</v>
      </c>
      <c r="O83" s="14" t="s">
        <v>97</v>
      </c>
      <c r="P83" s="14" t="s">
        <v>207</v>
      </c>
    </row>
    <row r="84" spans="1:16" s="90" customFormat="1" ht="17.45" customHeight="1">
      <c r="A84" s="89"/>
      <c r="B84" s="89"/>
      <c r="C84" s="168" t="str">
        <f>$T$10</f>
        <v>PGT (Other)</v>
      </c>
      <c r="D84" s="264" t="s">
        <v>203</v>
      </c>
      <c r="E84" s="265">
        <v>2795.92</v>
      </c>
      <c r="F84" s="266">
        <v>0</v>
      </c>
      <c r="G84" s="267">
        <v>0.5</v>
      </c>
      <c r="H84" s="268">
        <v>2796.42</v>
      </c>
      <c r="I84" s="269">
        <v>2860961.3736</v>
      </c>
      <c r="J84" s="256">
        <v>0</v>
      </c>
      <c r="K84" s="256">
        <v>0</v>
      </c>
      <c r="M84" s="14" t="s">
        <v>111</v>
      </c>
      <c r="N84" s="14" t="s">
        <v>100</v>
      </c>
      <c r="O84" s="14" t="s">
        <v>98</v>
      </c>
      <c r="P84" s="14" t="s">
        <v>204</v>
      </c>
    </row>
    <row r="85" spans="1:16" s="90" customFormat="1" ht="17.45" customHeight="1">
      <c r="A85" s="241"/>
      <c r="B85" s="241"/>
      <c r="C85" s="241"/>
      <c r="D85" s="231" t="s">
        <v>206</v>
      </c>
      <c r="E85" s="280">
        <v>562.53</v>
      </c>
      <c r="F85" s="281">
        <v>0</v>
      </c>
      <c r="G85" s="282">
        <v>0.56000000000000005</v>
      </c>
      <c r="H85" s="283">
        <v>563.09</v>
      </c>
      <c r="I85" s="289">
        <v>576086.11719999998</v>
      </c>
      <c r="J85" s="289">
        <v>385711.01909999998</v>
      </c>
      <c r="K85" s="263">
        <v>0</v>
      </c>
      <c r="M85" s="14" t="s">
        <v>111</v>
      </c>
      <c r="N85" s="14" t="s">
        <v>100</v>
      </c>
      <c r="O85" s="14" t="s">
        <v>98</v>
      </c>
      <c r="P85" s="14" t="s">
        <v>207</v>
      </c>
    </row>
    <row r="86" spans="1:16" s="90" customFormat="1" ht="17.45" customHeight="1">
      <c r="A86" s="251" t="s">
        <v>114</v>
      </c>
      <c r="B86" s="89" t="s">
        <v>94</v>
      </c>
      <c r="C86" s="89" t="s">
        <v>95</v>
      </c>
      <c r="D86" s="95" t="s">
        <v>203</v>
      </c>
      <c r="E86" s="252">
        <v>396548.45</v>
      </c>
      <c r="F86" s="278">
        <v>0</v>
      </c>
      <c r="G86" s="253">
        <v>271.37</v>
      </c>
      <c r="H86" s="254">
        <v>396819.82</v>
      </c>
      <c r="I86" s="286">
        <v>0</v>
      </c>
      <c r="J86" s="287">
        <v>0</v>
      </c>
      <c r="K86" s="287">
        <v>0</v>
      </c>
      <c r="M86" s="14" t="s">
        <v>114</v>
      </c>
      <c r="N86" s="14" t="s">
        <v>96</v>
      </c>
      <c r="O86" s="14" t="s">
        <v>95</v>
      </c>
      <c r="P86" s="14" t="s">
        <v>204</v>
      </c>
    </row>
    <row r="87" spans="1:16" s="90" customFormat="1" ht="17.45" customHeight="1">
      <c r="A87" s="89"/>
      <c r="B87" s="89"/>
      <c r="C87" s="96"/>
      <c r="D87" s="257" t="s">
        <v>206</v>
      </c>
      <c r="E87" s="258">
        <v>1257.81</v>
      </c>
      <c r="F87" s="259">
        <v>0</v>
      </c>
      <c r="G87" s="260">
        <v>0</v>
      </c>
      <c r="H87" s="261">
        <v>1257.81</v>
      </c>
      <c r="I87" s="292">
        <v>0</v>
      </c>
      <c r="J87" s="263">
        <v>0</v>
      </c>
      <c r="K87" s="284">
        <v>850707.21539999999</v>
      </c>
      <c r="M87" s="14" t="s">
        <v>114</v>
      </c>
      <c r="N87" s="14" t="s">
        <v>96</v>
      </c>
      <c r="O87" s="14" t="s">
        <v>95</v>
      </c>
      <c r="P87" s="14" t="s">
        <v>207</v>
      </c>
    </row>
    <row r="88" spans="1:16" s="90" customFormat="1" ht="17.45" customHeight="1">
      <c r="A88" s="89"/>
      <c r="B88" s="89"/>
      <c r="C88" s="168" t="str">
        <f>$T$8</f>
        <v>PGT (UG fee)</v>
      </c>
      <c r="D88" s="95" t="s">
        <v>203</v>
      </c>
      <c r="E88" s="265">
        <v>122</v>
      </c>
      <c r="F88" s="266">
        <v>0</v>
      </c>
      <c r="G88" s="267">
        <v>0</v>
      </c>
      <c r="H88" s="268">
        <v>122</v>
      </c>
      <c r="I88" s="288">
        <v>0</v>
      </c>
      <c r="J88" s="256">
        <v>0</v>
      </c>
      <c r="K88" s="256">
        <v>0</v>
      </c>
      <c r="M88" s="14" t="s">
        <v>114</v>
      </c>
      <c r="N88" s="14" t="s">
        <v>96</v>
      </c>
      <c r="O88" s="14" t="s">
        <v>102</v>
      </c>
      <c r="P88" s="14" t="s">
        <v>204</v>
      </c>
    </row>
    <row r="89" spans="1:16" s="90" customFormat="1" ht="17.45" customHeight="1">
      <c r="A89" s="89"/>
      <c r="B89" s="89"/>
      <c r="C89" s="96"/>
      <c r="D89" s="257" t="s">
        <v>206</v>
      </c>
      <c r="E89" s="258">
        <v>0</v>
      </c>
      <c r="F89" s="259">
        <v>0</v>
      </c>
      <c r="G89" s="260">
        <v>0</v>
      </c>
      <c r="H89" s="261">
        <v>0</v>
      </c>
      <c r="I89" s="262">
        <v>0</v>
      </c>
      <c r="J89" s="263">
        <v>0</v>
      </c>
      <c r="K89" s="263">
        <v>0</v>
      </c>
      <c r="M89" s="14" t="s">
        <v>114</v>
      </c>
      <c r="N89" s="14" t="s">
        <v>96</v>
      </c>
      <c r="O89" s="14" t="s">
        <v>102</v>
      </c>
      <c r="P89" s="14" t="s">
        <v>207</v>
      </c>
    </row>
    <row r="90" spans="1:16" s="90" customFormat="1" ht="17.45" customHeight="1">
      <c r="A90" s="89"/>
      <c r="B90" s="89"/>
      <c r="C90" s="168" t="str">
        <f>$T$9</f>
        <v>PGT (Masters' loan)</v>
      </c>
      <c r="D90" s="264" t="s">
        <v>203</v>
      </c>
      <c r="E90" s="265">
        <v>6961.07</v>
      </c>
      <c r="F90" s="266">
        <v>0</v>
      </c>
      <c r="G90" s="267">
        <v>27.66</v>
      </c>
      <c r="H90" s="268">
        <v>6988.73</v>
      </c>
      <c r="I90" s="288">
        <v>0</v>
      </c>
      <c r="J90" s="256">
        <v>0</v>
      </c>
      <c r="K90" s="256">
        <v>0</v>
      </c>
      <c r="M90" s="14" t="s">
        <v>114</v>
      </c>
      <c r="N90" s="14" t="s">
        <v>96</v>
      </c>
      <c r="O90" s="14" t="s">
        <v>97</v>
      </c>
      <c r="P90" s="14" t="s">
        <v>204</v>
      </c>
    </row>
    <row r="91" spans="1:16" s="90" customFormat="1" ht="17.45" customHeight="1">
      <c r="A91" s="89"/>
      <c r="B91" s="89"/>
      <c r="C91" s="96"/>
      <c r="D91" s="257" t="s">
        <v>206</v>
      </c>
      <c r="E91" s="258">
        <v>19920.349999999999</v>
      </c>
      <c r="F91" s="259">
        <v>0</v>
      </c>
      <c r="G91" s="260">
        <v>75.180000000000007</v>
      </c>
      <c r="H91" s="261">
        <v>19995.53</v>
      </c>
      <c r="I91" s="262">
        <v>0</v>
      </c>
      <c r="J91" s="263">
        <v>0</v>
      </c>
      <c r="K91" s="263">
        <v>0</v>
      </c>
      <c r="M91" s="14" t="s">
        <v>114</v>
      </c>
      <c r="N91" s="14" t="s">
        <v>96</v>
      </c>
      <c r="O91" s="14" t="s">
        <v>97</v>
      </c>
      <c r="P91" s="14" t="s">
        <v>207</v>
      </c>
    </row>
    <row r="92" spans="1:16" s="90" customFormat="1" ht="17.45" customHeight="1">
      <c r="A92" s="89"/>
      <c r="B92" s="89"/>
      <c r="C92" s="168" t="str">
        <f>$T$10</f>
        <v>PGT (Other)</v>
      </c>
      <c r="D92" s="264" t="s">
        <v>203</v>
      </c>
      <c r="E92" s="265">
        <v>1291.55</v>
      </c>
      <c r="F92" s="266">
        <v>0</v>
      </c>
      <c r="G92" s="267">
        <v>2</v>
      </c>
      <c r="H92" s="268">
        <v>1293.55</v>
      </c>
      <c r="I92" s="288">
        <v>0</v>
      </c>
      <c r="J92" s="256">
        <v>0</v>
      </c>
      <c r="K92" s="256">
        <v>0</v>
      </c>
      <c r="M92" s="14" t="s">
        <v>114</v>
      </c>
      <c r="N92" s="14" t="s">
        <v>96</v>
      </c>
      <c r="O92" s="14" t="s">
        <v>98</v>
      </c>
      <c r="P92" s="14" t="s">
        <v>204</v>
      </c>
    </row>
    <row r="93" spans="1:16" s="90" customFormat="1" ht="17.45" customHeight="1">
      <c r="A93" s="89"/>
      <c r="B93" s="270"/>
      <c r="C93" s="270"/>
      <c r="D93" s="271" t="s">
        <v>206</v>
      </c>
      <c r="E93" s="272">
        <v>174.44</v>
      </c>
      <c r="F93" s="273">
        <v>0</v>
      </c>
      <c r="G93" s="274">
        <v>4</v>
      </c>
      <c r="H93" s="275">
        <v>178.44</v>
      </c>
      <c r="I93" s="312">
        <v>0</v>
      </c>
      <c r="J93" s="277">
        <v>0</v>
      </c>
      <c r="K93" s="277">
        <v>0</v>
      </c>
      <c r="M93" s="14" t="s">
        <v>114</v>
      </c>
      <c r="N93" s="14" t="s">
        <v>96</v>
      </c>
      <c r="O93" s="14" t="s">
        <v>98</v>
      </c>
      <c r="P93" s="14" t="s">
        <v>207</v>
      </c>
    </row>
    <row r="94" spans="1:16" s="90" customFormat="1" ht="17.45" customHeight="1">
      <c r="A94" s="89"/>
      <c r="B94" s="89" t="s">
        <v>99</v>
      </c>
      <c r="C94" s="89" t="s">
        <v>95</v>
      </c>
      <c r="D94" s="95" t="s">
        <v>203</v>
      </c>
      <c r="E94" s="252">
        <v>32801.71</v>
      </c>
      <c r="F94" s="278">
        <v>0</v>
      </c>
      <c r="G94" s="253">
        <v>3.25</v>
      </c>
      <c r="H94" s="254">
        <v>32804.959999999999</v>
      </c>
      <c r="I94" s="255">
        <v>0</v>
      </c>
      <c r="J94" s="279">
        <v>0</v>
      </c>
      <c r="K94" s="279">
        <v>0</v>
      </c>
      <c r="M94" s="14" t="s">
        <v>114</v>
      </c>
      <c r="N94" s="14" t="s">
        <v>100</v>
      </c>
      <c r="O94" s="14" t="s">
        <v>95</v>
      </c>
      <c r="P94" s="14" t="s">
        <v>204</v>
      </c>
    </row>
    <row r="95" spans="1:16" s="90" customFormat="1" ht="17.45" customHeight="1">
      <c r="A95" s="89"/>
      <c r="B95" s="89"/>
      <c r="C95" s="96"/>
      <c r="D95" s="257" t="s">
        <v>206</v>
      </c>
      <c r="E95" s="258">
        <v>160.51</v>
      </c>
      <c r="F95" s="259">
        <v>0</v>
      </c>
      <c r="G95" s="260">
        <v>0</v>
      </c>
      <c r="H95" s="261">
        <v>160.51</v>
      </c>
      <c r="I95" s="262">
        <v>0</v>
      </c>
      <c r="J95" s="263">
        <v>0</v>
      </c>
      <c r="K95" s="263">
        <v>0</v>
      </c>
      <c r="M95" s="14" t="s">
        <v>114</v>
      </c>
      <c r="N95" s="14" t="s">
        <v>100</v>
      </c>
      <c r="O95" s="14" t="s">
        <v>95</v>
      </c>
      <c r="P95" s="14" t="s">
        <v>207</v>
      </c>
    </row>
    <row r="96" spans="1:16" s="90" customFormat="1" ht="17.45" customHeight="1">
      <c r="A96" s="89"/>
      <c r="B96" s="89"/>
      <c r="C96" s="168" t="str">
        <f>$T$8</f>
        <v>PGT (UG fee)</v>
      </c>
      <c r="D96" s="95" t="s">
        <v>203</v>
      </c>
      <c r="E96" s="265">
        <v>23.07</v>
      </c>
      <c r="F96" s="266">
        <v>0</v>
      </c>
      <c r="G96" s="267">
        <v>0</v>
      </c>
      <c r="H96" s="268">
        <v>23.07</v>
      </c>
      <c r="I96" s="255">
        <v>0</v>
      </c>
      <c r="J96" s="256">
        <v>0</v>
      </c>
      <c r="K96" s="256">
        <v>0</v>
      </c>
      <c r="M96" s="14" t="s">
        <v>114</v>
      </c>
      <c r="N96" s="14" t="s">
        <v>100</v>
      </c>
      <c r="O96" s="14" t="s">
        <v>102</v>
      </c>
      <c r="P96" s="14" t="s">
        <v>204</v>
      </c>
    </row>
    <row r="97" spans="1:16" s="90" customFormat="1" ht="17.45" customHeight="1">
      <c r="A97" s="89"/>
      <c r="B97" s="89"/>
      <c r="C97" s="96"/>
      <c r="D97" s="257" t="s">
        <v>206</v>
      </c>
      <c r="E97" s="258">
        <v>0</v>
      </c>
      <c r="F97" s="259">
        <v>0</v>
      </c>
      <c r="G97" s="260">
        <v>0</v>
      </c>
      <c r="H97" s="261">
        <v>0</v>
      </c>
      <c r="I97" s="262">
        <v>0</v>
      </c>
      <c r="J97" s="263">
        <v>0</v>
      </c>
      <c r="K97" s="263">
        <v>0</v>
      </c>
      <c r="M97" s="14" t="s">
        <v>114</v>
      </c>
      <c r="N97" s="14" t="s">
        <v>100</v>
      </c>
      <c r="O97" s="14" t="s">
        <v>102</v>
      </c>
      <c r="P97" s="14" t="s">
        <v>207</v>
      </c>
    </row>
    <row r="98" spans="1:16" s="90" customFormat="1" ht="17.45" customHeight="1">
      <c r="A98" s="89"/>
      <c r="B98" s="89"/>
      <c r="C98" s="168" t="str">
        <f>$T$9</f>
        <v>PGT (Masters' loan)</v>
      </c>
      <c r="D98" s="264" t="s">
        <v>203</v>
      </c>
      <c r="E98" s="265">
        <v>4026.71</v>
      </c>
      <c r="F98" s="266">
        <v>0</v>
      </c>
      <c r="G98" s="267">
        <v>2.64</v>
      </c>
      <c r="H98" s="268">
        <v>4029.35</v>
      </c>
      <c r="I98" s="255">
        <v>0</v>
      </c>
      <c r="J98" s="256">
        <v>0</v>
      </c>
      <c r="K98" s="256">
        <v>0</v>
      </c>
      <c r="M98" s="14" t="s">
        <v>114</v>
      </c>
      <c r="N98" s="14" t="s">
        <v>100</v>
      </c>
      <c r="O98" s="14" t="s">
        <v>97</v>
      </c>
      <c r="P98" s="14" t="s">
        <v>204</v>
      </c>
    </row>
    <row r="99" spans="1:16" s="90" customFormat="1" ht="17.45" customHeight="1">
      <c r="A99" s="89"/>
      <c r="B99" s="89"/>
      <c r="C99" s="96"/>
      <c r="D99" s="257" t="s">
        <v>206</v>
      </c>
      <c r="E99" s="258">
        <v>8148.54</v>
      </c>
      <c r="F99" s="259">
        <v>0</v>
      </c>
      <c r="G99" s="260">
        <v>8.1</v>
      </c>
      <c r="H99" s="261">
        <v>8156.64</v>
      </c>
      <c r="I99" s="262">
        <v>0</v>
      </c>
      <c r="J99" s="263">
        <v>0</v>
      </c>
      <c r="K99" s="263">
        <v>0</v>
      </c>
      <c r="M99" s="14" t="s">
        <v>114</v>
      </c>
      <c r="N99" s="14" t="s">
        <v>100</v>
      </c>
      <c r="O99" s="14" t="s">
        <v>97</v>
      </c>
      <c r="P99" s="14" t="s">
        <v>207</v>
      </c>
    </row>
    <row r="100" spans="1:16" s="90" customFormat="1" ht="17.45" customHeight="1">
      <c r="A100" s="89"/>
      <c r="B100" s="89"/>
      <c r="C100" s="168" t="str">
        <f>$T$10</f>
        <v>PGT (Other)</v>
      </c>
      <c r="D100" s="264" t="s">
        <v>203</v>
      </c>
      <c r="E100" s="265">
        <v>3344.16</v>
      </c>
      <c r="F100" s="266">
        <v>0</v>
      </c>
      <c r="G100" s="267">
        <v>0.41</v>
      </c>
      <c r="H100" s="268">
        <v>3344.57</v>
      </c>
      <c r="I100" s="288">
        <v>0</v>
      </c>
      <c r="J100" s="256">
        <v>0</v>
      </c>
      <c r="K100" s="256">
        <v>0</v>
      </c>
      <c r="M100" s="14" t="s">
        <v>114</v>
      </c>
      <c r="N100" s="14" t="s">
        <v>100</v>
      </c>
      <c r="O100" s="14" t="s">
        <v>98</v>
      </c>
      <c r="P100" s="14" t="s">
        <v>204</v>
      </c>
    </row>
    <row r="101" spans="1:16" s="90" customFormat="1" ht="17.45" customHeight="1" thickBot="1">
      <c r="A101" s="89"/>
      <c r="B101" s="89"/>
      <c r="C101" s="89"/>
      <c r="D101" s="95" t="s">
        <v>206</v>
      </c>
      <c r="E101" s="313">
        <v>1209.76</v>
      </c>
      <c r="F101" s="314">
        <v>0</v>
      </c>
      <c r="G101" s="315">
        <v>0.51</v>
      </c>
      <c r="H101" s="316">
        <v>1210.27</v>
      </c>
      <c r="I101" s="292">
        <v>0</v>
      </c>
      <c r="J101" s="285">
        <v>0</v>
      </c>
      <c r="K101" s="285">
        <v>0</v>
      </c>
      <c r="M101" s="14" t="s">
        <v>114</v>
      </c>
      <c r="N101" s="14" t="s">
        <v>100</v>
      </c>
      <c r="O101" s="14" t="s">
        <v>98</v>
      </c>
      <c r="P101" s="14" t="s">
        <v>207</v>
      </c>
    </row>
    <row r="102" spans="1:16" s="90" customFormat="1" ht="17.45" customHeight="1" thickTop="1">
      <c r="A102" s="394" t="s">
        <v>208</v>
      </c>
      <c r="B102" s="400" t="s">
        <v>209</v>
      </c>
      <c r="C102" s="317" t="s">
        <v>95</v>
      </c>
      <c r="D102" s="318"/>
      <c r="E102" s="319">
        <v>1103615.5</v>
      </c>
      <c r="F102" s="320">
        <v>-80.759467156944297</v>
      </c>
      <c r="G102" s="320">
        <v>3041.75</v>
      </c>
      <c r="H102" s="321">
        <v>1106576.4905328399</v>
      </c>
      <c r="I102" s="322">
        <v>0</v>
      </c>
      <c r="J102" s="322">
        <v>0</v>
      </c>
      <c r="K102" s="323">
        <v>3154749.2947</v>
      </c>
      <c r="M102" s="14" t="s">
        <v>116</v>
      </c>
      <c r="N102" s="14" t="s">
        <v>96</v>
      </c>
      <c r="O102" s="14" t="s">
        <v>95</v>
      </c>
      <c r="P102" s="14" t="s">
        <v>116</v>
      </c>
    </row>
    <row r="103" spans="1:16" s="90" customFormat="1" ht="17.45" customHeight="1">
      <c r="A103" s="98"/>
      <c r="B103" s="136"/>
      <c r="C103" s="324" t="str">
        <f>$T$8</f>
        <v>PGT (UG fee)</v>
      </c>
      <c r="D103" s="325"/>
      <c r="E103" s="301">
        <v>9579</v>
      </c>
      <c r="F103" s="302">
        <v>0</v>
      </c>
      <c r="G103" s="303">
        <v>4</v>
      </c>
      <c r="H103" s="326">
        <v>9583</v>
      </c>
      <c r="I103" s="327">
        <v>0</v>
      </c>
      <c r="J103" s="328">
        <v>52585.94</v>
      </c>
      <c r="K103" s="327">
        <v>0</v>
      </c>
      <c r="M103" s="14" t="s">
        <v>116</v>
      </c>
      <c r="N103" s="14" t="s">
        <v>96</v>
      </c>
      <c r="O103" s="14" t="s">
        <v>102</v>
      </c>
      <c r="P103" s="14" t="s">
        <v>116</v>
      </c>
    </row>
    <row r="104" spans="1:16" s="90" customFormat="1" ht="17.45" customHeight="1">
      <c r="A104" s="98"/>
      <c r="B104" s="136"/>
      <c r="C104" s="324" t="str">
        <f>$T$9</f>
        <v>PGT (Masters' loan)</v>
      </c>
      <c r="D104" s="325"/>
      <c r="E104" s="301">
        <v>61321</v>
      </c>
      <c r="F104" s="302">
        <v>0</v>
      </c>
      <c r="G104" s="303">
        <v>266.5</v>
      </c>
      <c r="H104" s="326">
        <v>61587.5</v>
      </c>
      <c r="I104" s="327">
        <v>0</v>
      </c>
      <c r="J104" s="328">
        <v>19582904.1468</v>
      </c>
      <c r="K104" s="327">
        <v>0</v>
      </c>
      <c r="M104" s="14" t="s">
        <v>116</v>
      </c>
      <c r="N104" s="14" t="s">
        <v>96</v>
      </c>
      <c r="O104" s="14" t="s">
        <v>97</v>
      </c>
      <c r="P104" s="14" t="s">
        <v>116</v>
      </c>
    </row>
    <row r="105" spans="1:16" s="90" customFormat="1" ht="17.45" customHeight="1">
      <c r="A105" s="98"/>
      <c r="B105" s="329"/>
      <c r="C105" s="330" t="str">
        <f>$T$10</f>
        <v>PGT (Other)</v>
      </c>
      <c r="D105" s="331"/>
      <c r="E105" s="307">
        <v>3940.5</v>
      </c>
      <c r="F105" s="308">
        <v>0</v>
      </c>
      <c r="G105" s="309">
        <v>18</v>
      </c>
      <c r="H105" s="310">
        <v>3958.5</v>
      </c>
      <c r="I105" s="332">
        <v>2543898.6507999999</v>
      </c>
      <c r="J105" s="332">
        <v>503176.1324</v>
      </c>
      <c r="K105" s="333">
        <v>0</v>
      </c>
      <c r="M105" s="14" t="s">
        <v>116</v>
      </c>
      <c r="N105" s="14" t="s">
        <v>96</v>
      </c>
      <c r="O105" s="14" t="s">
        <v>98</v>
      </c>
      <c r="P105" s="14" t="s">
        <v>116</v>
      </c>
    </row>
    <row r="106" spans="1:16" s="90" customFormat="1" ht="17.45" customHeight="1">
      <c r="A106" s="98"/>
      <c r="B106" s="98" t="s">
        <v>99</v>
      </c>
      <c r="C106" s="334" t="s">
        <v>95</v>
      </c>
      <c r="D106" s="335"/>
      <c r="E106" s="294">
        <v>83581.77</v>
      </c>
      <c r="F106" s="295">
        <v>0</v>
      </c>
      <c r="G106" s="296">
        <v>5.85</v>
      </c>
      <c r="H106" s="297">
        <v>83587.62</v>
      </c>
      <c r="I106" s="298">
        <v>0</v>
      </c>
      <c r="J106" s="298">
        <v>0</v>
      </c>
      <c r="K106" s="298">
        <v>0</v>
      </c>
      <c r="M106" s="14" t="s">
        <v>116</v>
      </c>
      <c r="N106" s="14" t="s">
        <v>100</v>
      </c>
      <c r="O106" s="14" t="s">
        <v>95</v>
      </c>
      <c r="P106" s="14" t="s">
        <v>116</v>
      </c>
    </row>
    <row r="107" spans="1:16" s="90" customFormat="1" ht="17.45" customHeight="1">
      <c r="A107" s="98"/>
      <c r="B107" s="98"/>
      <c r="C107" s="324" t="str">
        <f>$T$8</f>
        <v>PGT (UG fee)</v>
      </c>
      <c r="D107" s="325"/>
      <c r="E107" s="301">
        <v>787.62</v>
      </c>
      <c r="F107" s="302">
        <v>0</v>
      </c>
      <c r="G107" s="303">
        <v>0</v>
      </c>
      <c r="H107" s="326">
        <v>787.62</v>
      </c>
      <c r="I107" s="327">
        <v>0</v>
      </c>
      <c r="J107" s="328">
        <v>0</v>
      </c>
      <c r="K107" s="327">
        <v>0</v>
      </c>
      <c r="M107" s="14" t="s">
        <v>116</v>
      </c>
      <c r="N107" s="14" t="s">
        <v>100</v>
      </c>
      <c r="O107" s="14" t="s">
        <v>102</v>
      </c>
      <c r="P107" s="14" t="s">
        <v>116</v>
      </c>
    </row>
    <row r="108" spans="1:16" s="90" customFormat="1" ht="17.45" customHeight="1">
      <c r="A108" s="98"/>
      <c r="B108" s="98"/>
      <c r="C108" s="324" t="str">
        <f>$T$9</f>
        <v>PGT (Masters' loan)</v>
      </c>
      <c r="D108" s="325"/>
      <c r="E108" s="301">
        <v>24889.51</v>
      </c>
      <c r="F108" s="302">
        <v>0</v>
      </c>
      <c r="G108" s="303">
        <v>36.729999999999997</v>
      </c>
      <c r="H108" s="326">
        <v>24926.240000000002</v>
      </c>
      <c r="I108" s="327">
        <v>0</v>
      </c>
      <c r="J108" s="328">
        <v>6862970.4632000104</v>
      </c>
      <c r="K108" s="327">
        <v>0</v>
      </c>
      <c r="M108" s="14" t="s">
        <v>116</v>
      </c>
      <c r="N108" s="14" t="s">
        <v>100</v>
      </c>
      <c r="O108" s="14" t="s">
        <v>97</v>
      </c>
      <c r="P108" s="14" t="s">
        <v>116</v>
      </c>
    </row>
    <row r="109" spans="1:16" s="90" customFormat="1" ht="17.45" customHeight="1">
      <c r="A109" s="98"/>
      <c r="B109" s="336"/>
      <c r="C109" s="337" t="str">
        <f>$T$10</f>
        <v>PGT (Other)</v>
      </c>
      <c r="D109" s="338"/>
      <c r="E109" s="339">
        <v>11253.51</v>
      </c>
      <c r="F109" s="340">
        <v>0</v>
      </c>
      <c r="G109" s="341">
        <v>5.7</v>
      </c>
      <c r="H109" s="342">
        <v>11259.21</v>
      </c>
      <c r="I109" s="343">
        <v>6859106.8596000001</v>
      </c>
      <c r="J109" s="343">
        <v>1356389.0711999999</v>
      </c>
      <c r="K109" s="344">
        <v>0</v>
      </c>
      <c r="M109" s="14" t="s">
        <v>116</v>
      </c>
      <c r="N109" s="14" t="s">
        <v>100</v>
      </c>
      <c r="O109" s="14" t="s">
        <v>98</v>
      </c>
      <c r="P109" s="14" t="s">
        <v>116</v>
      </c>
    </row>
    <row r="110" spans="1:16" s="90" customFormat="1" ht="17.45" customHeight="1">
      <c r="A110" s="89"/>
      <c r="B110" s="89"/>
      <c r="C110" s="345" t="s">
        <v>118</v>
      </c>
      <c r="D110" s="346"/>
      <c r="E110" s="99">
        <v>1298968.4099999999</v>
      </c>
      <c r="F110" s="151">
        <v>-80.759467156944297</v>
      </c>
      <c r="G110" s="151">
        <v>3378.53</v>
      </c>
      <c r="H110" s="152">
        <v>1302266.1805328401</v>
      </c>
      <c r="I110" s="153">
        <v>9403006</v>
      </c>
      <c r="J110" s="153">
        <v>28358026</v>
      </c>
      <c r="K110" s="153">
        <v>3154749</v>
      </c>
      <c r="M110" s="14" t="s">
        <v>116</v>
      </c>
      <c r="N110" s="14" t="s">
        <v>117</v>
      </c>
      <c r="O110" s="14" t="s">
        <v>117</v>
      </c>
      <c r="P110" s="14" t="s">
        <v>116</v>
      </c>
    </row>
    <row r="111" spans="1:16" ht="27" customHeight="1">
      <c r="I111" s="42"/>
      <c r="J111" s="42"/>
      <c r="K111" s="42"/>
    </row>
    <row r="113" spans="5:11" hidden="1">
      <c r="E113" s="43" t="s">
        <v>119</v>
      </c>
      <c r="F113" s="43" t="s">
        <v>120</v>
      </c>
      <c r="G113" s="43" t="s">
        <v>121</v>
      </c>
      <c r="H113" s="43" t="s">
        <v>210</v>
      </c>
      <c r="I113" s="43" t="s">
        <v>211</v>
      </c>
      <c r="J113" s="43" t="s">
        <v>212</v>
      </c>
      <c r="K113" s="43" t="s">
        <v>213</v>
      </c>
    </row>
    <row r="114" spans="5:11">
      <c r="E114" s="8"/>
      <c r="F114" s="8"/>
      <c r="G114" s="8"/>
      <c r="H114" s="8"/>
      <c r="I114" s="8"/>
      <c r="J114" s="8"/>
      <c r="K114" s="8"/>
    </row>
  </sheetData>
  <sheetProtection password="FB30" sheet="1" objects="1" scenarios="1"/>
  <phoneticPr fontId="0" type="noConversion"/>
  <conditionalFormatting sqref="E6:K110">
    <cfRule type="cellIs" dxfId="90" priority="1" operator="equal">
      <formula>0</formula>
    </cfRule>
  </conditionalFormatting>
  <pageMargins left="0.70866141732283472" right="0.70866141732283472" top="0.70866141732283472" bottom="0.70866141732283472" header="0.70866141732283472" footer="0.70866141732283472"/>
  <pageSetup paperSize="9" scale="38" fitToHeight="2" orientation="landscape" r:id="rId1"/>
  <headerFooter>
    <oddHeader>&amp;CPage &amp;P&amp;R&amp;F</oddHeader>
  </headerFooter>
  <rowBreaks count="1" manualBreakCount="1">
    <brk id="6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sheetPr>
  <dimension ref="A1:AJ99"/>
  <sheetViews>
    <sheetView showGridLines="0" zoomScaleNormal="100" workbookViewId="0"/>
  </sheetViews>
  <sheetFormatPr defaultColWidth="9.140625" defaultRowHeight="13.15"/>
  <cols>
    <col min="1" max="1" width="45.85546875" style="25" customWidth="1"/>
    <col min="2" max="2" width="35.28515625" style="25" customWidth="1"/>
    <col min="3" max="3" width="45.7109375" style="25" customWidth="1"/>
    <col min="5" max="5" width="16.140625" style="23" hidden="1" customWidth="1"/>
    <col min="6" max="6" width="25.5703125" style="23" hidden="1" customWidth="1"/>
    <col min="7" max="7" width="52.42578125" style="25" customWidth="1"/>
    <col min="8" max="8" width="13.42578125" style="24" customWidth="1"/>
    <col min="9" max="9" width="23" style="24" customWidth="1"/>
    <col min="10" max="10" width="21" style="24" customWidth="1"/>
    <col min="11" max="11" width="12.140625" style="24" customWidth="1"/>
    <col min="12" max="12" width="9.140625" style="25" customWidth="1"/>
    <col min="13" max="13" width="13.7109375" style="25" customWidth="1"/>
    <col min="14" max="14" width="13.5703125" style="25" customWidth="1"/>
    <col min="15" max="16" width="9.140625" style="25" customWidth="1"/>
    <col min="17" max="17" width="9.140625" style="25"/>
    <col min="18" max="18" width="11.7109375" style="25" bestFit="1" customWidth="1"/>
    <col min="19" max="16384" width="9.140625" style="25"/>
  </cols>
  <sheetData>
    <row r="1" spans="1:14" ht="27" customHeight="1">
      <c r="A1" s="74" t="s">
        <v>214</v>
      </c>
    </row>
    <row r="2" spans="1:14" ht="21.95" customHeight="1">
      <c r="A2" s="75" t="str">
        <f>A_Summary!I23</f>
        <v>Providers registered in the 'Approved (fee cap)' category on 13 October 2022 (UKPRN: ALL)</v>
      </c>
      <c r="B2" s="75"/>
      <c r="C2" s="75"/>
      <c r="E2" s="75"/>
      <c r="F2" s="75"/>
      <c r="G2" s="75"/>
      <c r="I2"/>
      <c r="J2"/>
      <c r="K2"/>
      <c r="L2"/>
      <c r="M2"/>
      <c r="N2"/>
    </row>
    <row r="3" spans="1:14" ht="26.25" customHeight="1">
      <c r="A3" s="177" t="s">
        <v>215</v>
      </c>
      <c r="B3" s="88"/>
      <c r="C3" s="88"/>
      <c r="D3" s="25"/>
      <c r="E3" s="88"/>
      <c r="F3" s="88"/>
      <c r="G3" s="88"/>
      <c r="I3"/>
      <c r="J3"/>
      <c r="K3"/>
      <c r="L3"/>
      <c r="M3"/>
      <c r="N3"/>
    </row>
    <row r="4" spans="1:14" ht="15.75" customHeight="1">
      <c r="A4" s="177" t="s">
        <v>216</v>
      </c>
      <c r="B4" s="88"/>
      <c r="C4" s="88"/>
      <c r="D4" s="25"/>
      <c r="E4" s="88"/>
      <c r="F4" s="88"/>
      <c r="G4" s="88"/>
      <c r="I4"/>
      <c r="J4"/>
      <c r="K4"/>
      <c r="L4"/>
      <c r="M4"/>
      <c r="N4"/>
    </row>
    <row r="5" spans="1:14" ht="15.75" customHeight="1">
      <c r="A5" s="177" t="s">
        <v>217</v>
      </c>
      <c r="B5" s="88"/>
      <c r="C5" s="88"/>
      <c r="D5" s="25"/>
      <c r="E5" s="88"/>
      <c r="F5" s="88"/>
      <c r="G5" s="88"/>
      <c r="I5" s="25"/>
    </row>
    <row r="6" spans="1:14" ht="15.75" customHeight="1">
      <c r="A6" s="177" t="s">
        <v>218</v>
      </c>
      <c r="B6" s="88"/>
      <c r="C6" s="88"/>
      <c r="D6" s="25"/>
      <c r="E6" s="88"/>
      <c r="F6" s="88"/>
      <c r="G6" s="88"/>
      <c r="I6" s="25"/>
    </row>
    <row r="7" spans="1:14" ht="15.75" customHeight="1">
      <c r="A7" s="177"/>
      <c r="B7" s="88"/>
      <c r="C7" s="88"/>
      <c r="D7" s="25"/>
      <c r="E7" s="88"/>
      <c r="F7" s="88"/>
      <c r="G7" s="88"/>
      <c r="I7" s="25"/>
    </row>
    <row r="8" spans="1:14" ht="30" customHeight="1">
      <c r="A8" s="75" t="s">
        <v>219</v>
      </c>
      <c r="B8" s="178"/>
      <c r="C8" s="178"/>
      <c r="D8" s="25"/>
      <c r="E8" s="88"/>
      <c r="F8" s="88"/>
      <c r="G8" s="88"/>
      <c r="I8" s="25"/>
    </row>
    <row r="9" spans="1:14" ht="69.95" customHeight="1">
      <c r="A9" s="179" t="s">
        <v>220</v>
      </c>
      <c r="B9" s="206" t="s">
        <v>221</v>
      </c>
      <c r="C9" s="186" t="s">
        <v>222</v>
      </c>
      <c r="D9" s="25"/>
      <c r="E9" s="29" t="s">
        <v>14</v>
      </c>
      <c r="G9" s="88"/>
      <c r="J9" s="25"/>
      <c r="K9" s="25"/>
    </row>
    <row r="10" spans="1:14" ht="18" customHeight="1">
      <c r="A10" s="180" t="s">
        <v>223</v>
      </c>
      <c r="B10" s="192">
        <v>139383</v>
      </c>
      <c r="C10" s="181" t="s">
        <v>224</v>
      </c>
      <c r="D10" s="25"/>
      <c r="E10" s="31" t="s">
        <v>225</v>
      </c>
      <c r="G10" s="88"/>
      <c r="J10" s="25"/>
      <c r="K10" s="25"/>
    </row>
    <row r="11" spans="1:14" ht="18" customHeight="1">
      <c r="A11" s="180" t="s">
        <v>226</v>
      </c>
      <c r="B11" s="361">
        <v>170626</v>
      </c>
      <c r="C11" s="181" t="s">
        <v>227</v>
      </c>
      <c r="D11" s="25"/>
      <c r="E11" s="31" t="s">
        <v>228</v>
      </c>
      <c r="G11" s="88"/>
      <c r="J11" s="25"/>
      <c r="K11" s="25"/>
    </row>
    <row r="12" spans="1:14" ht="18" customHeight="1">
      <c r="A12" s="182" t="s">
        <v>229</v>
      </c>
      <c r="B12" s="192">
        <v>70483</v>
      </c>
      <c r="C12" s="183" t="s">
        <v>230</v>
      </c>
      <c r="D12" s="25"/>
      <c r="E12" s="31" t="s">
        <v>231</v>
      </c>
      <c r="G12" s="88"/>
      <c r="J12" s="25"/>
      <c r="K12" s="25"/>
    </row>
    <row r="13" spans="1:14" ht="18" customHeight="1">
      <c r="A13" s="180" t="s">
        <v>232</v>
      </c>
      <c r="B13" s="207">
        <v>59981</v>
      </c>
      <c r="C13" s="181" t="s">
        <v>233</v>
      </c>
      <c r="D13" s="25"/>
      <c r="E13" s="31" t="s">
        <v>234</v>
      </c>
      <c r="G13" s="88"/>
      <c r="J13" s="25"/>
      <c r="K13" s="25"/>
    </row>
    <row r="14" spans="1:14" ht="18" customHeight="1">
      <c r="A14" s="184" t="s">
        <v>235</v>
      </c>
      <c r="B14" s="192">
        <v>2779</v>
      </c>
      <c r="C14" s="185" t="s">
        <v>236</v>
      </c>
      <c r="D14" s="25"/>
      <c r="E14" s="31" t="s">
        <v>237</v>
      </c>
      <c r="G14" s="88"/>
      <c r="J14" s="25"/>
      <c r="K14" s="25"/>
    </row>
    <row r="15" spans="1:14" ht="18" customHeight="1">
      <c r="A15" s="180" t="s">
        <v>238</v>
      </c>
      <c r="B15" s="361">
        <v>10494</v>
      </c>
      <c r="C15" s="181" t="s">
        <v>239</v>
      </c>
      <c r="D15" s="25"/>
      <c r="E15" s="31" t="s">
        <v>240</v>
      </c>
      <c r="G15" s="88"/>
      <c r="J15" s="25"/>
      <c r="K15" s="25"/>
    </row>
    <row r="16" spans="1:14" ht="18" customHeight="1">
      <c r="A16" s="182" t="s">
        <v>241</v>
      </c>
      <c r="B16" s="192">
        <v>3000</v>
      </c>
      <c r="C16" s="183" t="s">
        <v>242</v>
      </c>
      <c r="D16" s="25"/>
      <c r="E16" s="31" t="s">
        <v>243</v>
      </c>
      <c r="G16" s="88"/>
      <c r="J16" s="25"/>
      <c r="K16" s="25"/>
    </row>
    <row r="17" spans="1:11" ht="18" customHeight="1">
      <c r="A17" s="180" t="s">
        <v>244</v>
      </c>
      <c r="B17" s="192">
        <v>13361</v>
      </c>
      <c r="C17" s="181" t="s">
        <v>245</v>
      </c>
      <c r="D17" s="25"/>
      <c r="E17" s="31" t="s">
        <v>246</v>
      </c>
      <c r="G17" s="88"/>
      <c r="J17" s="25"/>
      <c r="K17" s="25"/>
    </row>
    <row r="18" spans="1:11" customFormat="1" ht="20.100000000000001" customHeight="1"/>
    <row r="19" spans="1:11" customFormat="1" ht="30" customHeight="1">
      <c r="A19" s="75" t="s">
        <v>247</v>
      </c>
      <c r="B19" s="180"/>
      <c r="C19" s="187"/>
    </row>
    <row r="20" spans="1:11" customFormat="1" ht="50.1" customHeight="1">
      <c r="A20" s="188" t="s">
        <v>248</v>
      </c>
      <c r="B20" s="362" t="s">
        <v>249</v>
      </c>
      <c r="C20" s="205" t="s">
        <v>250</v>
      </c>
      <c r="E20" s="23"/>
    </row>
    <row r="21" spans="1:11" customFormat="1" ht="35.1" customHeight="1">
      <c r="A21" s="189" t="s">
        <v>251</v>
      </c>
      <c r="B21" s="363">
        <v>809865</v>
      </c>
      <c r="C21" s="190" t="s">
        <v>252</v>
      </c>
      <c r="E21" s="31" t="s">
        <v>253</v>
      </c>
    </row>
    <row r="22" spans="1:11" customFormat="1" ht="21.95" customHeight="1">
      <c r="A22" s="191" t="s">
        <v>254</v>
      </c>
      <c r="B22" s="192">
        <v>997822</v>
      </c>
      <c r="C22" s="190" t="s">
        <v>255</v>
      </c>
      <c r="E22" s="31" t="s">
        <v>256</v>
      </c>
    </row>
    <row r="23" spans="1:11" customFormat="1" ht="35.1" customHeight="1">
      <c r="A23" s="193" t="s">
        <v>257</v>
      </c>
      <c r="B23" s="194" t="str">
        <f>F23</f>
        <v>Variable</v>
      </c>
      <c r="C23" s="195" t="s">
        <v>258</v>
      </c>
      <c r="E23" s="31" t="s">
        <v>259</v>
      </c>
      <c r="F23" t="s">
        <v>260</v>
      </c>
    </row>
    <row r="24" spans="1:11" customFormat="1" ht="35.1" customHeight="1">
      <c r="A24" s="196" t="s">
        <v>261</v>
      </c>
      <c r="B24" s="197">
        <v>0.81163273609922404</v>
      </c>
      <c r="C24" s="198" t="s">
        <v>262</v>
      </c>
      <c r="E24" s="35" t="s">
        <v>263</v>
      </c>
    </row>
    <row r="25" spans="1:11" customFormat="1" ht="35.1" customHeight="1">
      <c r="A25" s="199" t="s">
        <v>264</v>
      </c>
      <c r="B25" s="200">
        <v>1106576.4905328399</v>
      </c>
      <c r="C25" s="201" t="s">
        <v>265</v>
      </c>
      <c r="E25" s="31" t="s">
        <v>266</v>
      </c>
    </row>
    <row r="26" spans="1:11" customFormat="1" ht="21.95" customHeight="1">
      <c r="A26" s="193" t="s">
        <v>267</v>
      </c>
      <c r="B26" s="194">
        <v>906547.789525965</v>
      </c>
      <c r="C26" s="198" t="s">
        <v>268</v>
      </c>
      <c r="E26" s="31" t="s">
        <v>269</v>
      </c>
    </row>
    <row r="27" spans="1:11" customFormat="1" ht="21.95" customHeight="1" thickBot="1">
      <c r="A27" s="189" t="s">
        <v>270</v>
      </c>
      <c r="B27" s="200">
        <v>148.38561000000001</v>
      </c>
      <c r="C27" s="190" t="s">
        <v>271</v>
      </c>
      <c r="E27" s="31" t="s">
        <v>272</v>
      </c>
    </row>
    <row r="28" spans="1:11" customFormat="1" ht="35.1" customHeight="1" thickBot="1">
      <c r="A28" s="202" t="s">
        <v>273</v>
      </c>
      <c r="B28" s="203">
        <v>134518653</v>
      </c>
      <c r="C28" s="204" t="s">
        <v>274</v>
      </c>
      <c r="E28" s="31" t="s">
        <v>275</v>
      </c>
    </row>
    <row r="29" spans="1:11" customFormat="1" ht="20.100000000000001" customHeight="1"/>
    <row r="30" spans="1:11" customFormat="1" ht="30" customHeight="1">
      <c r="A30" s="75" t="s">
        <v>276</v>
      </c>
      <c r="B30" s="178"/>
      <c r="C30" s="178"/>
    </row>
    <row r="31" spans="1:11" customFormat="1" ht="69.95" customHeight="1">
      <c r="A31" s="179" t="s">
        <v>220</v>
      </c>
      <c r="B31" s="206" t="s">
        <v>277</v>
      </c>
      <c r="C31" s="186" t="s">
        <v>222</v>
      </c>
    </row>
    <row r="32" spans="1:11" customFormat="1" ht="21.95" customHeight="1">
      <c r="A32" s="180" t="s">
        <v>223</v>
      </c>
      <c r="B32" s="192">
        <v>39934</v>
      </c>
      <c r="C32" s="181" t="s">
        <v>278</v>
      </c>
      <c r="E32" s="31" t="s">
        <v>279</v>
      </c>
    </row>
    <row r="33" spans="1:6" customFormat="1" ht="21.95" customHeight="1">
      <c r="A33" s="180" t="s">
        <v>226</v>
      </c>
      <c r="B33" s="361">
        <v>60924</v>
      </c>
      <c r="C33" s="181" t="s">
        <v>280</v>
      </c>
      <c r="E33" s="31" t="s">
        <v>281</v>
      </c>
    </row>
    <row r="34" spans="1:6" customFormat="1" ht="21.95" customHeight="1">
      <c r="A34" s="182" t="s">
        <v>229</v>
      </c>
      <c r="B34" s="192">
        <v>29387</v>
      </c>
      <c r="C34" s="183" t="s">
        <v>282</v>
      </c>
      <c r="E34" s="31" t="s">
        <v>283</v>
      </c>
    </row>
    <row r="35" spans="1:6" customFormat="1" ht="21.95" customHeight="1">
      <c r="A35" s="180" t="s">
        <v>232</v>
      </c>
      <c r="B35" s="207">
        <v>25609</v>
      </c>
      <c r="C35" s="181" t="s">
        <v>284</v>
      </c>
      <c r="E35" s="31" t="s">
        <v>285</v>
      </c>
      <c r="F35" s="23"/>
    </row>
    <row r="36" spans="1:6" customFormat="1" ht="21.95" customHeight="1">
      <c r="A36" s="184" t="s">
        <v>235</v>
      </c>
      <c r="B36" s="192">
        <v>1094</v>
      </c>
      <c r="C36" s="185" t="s">
        <v>286</v>
      </c>
      <c r="E36" s="31" t="s">
        <v>287</v>
      </c>
      <c r="F36" s="23"/>
    </row>
    <row r="37" spans="1:6" customFormat="1" ht="21.95" customHeight="1">
      <c r="A37" s="180" t="s">
        <v>238</v>
      </c>
      <c r="B37" s="361">
        <v>4809</v>
      </c>
      <c r="C37" s="181" t="s">
        <v>288</v>
      </c>
      <c r="E37" s="31" t="s">
        <v>289</v>
      </c>
      <c r="F37" s="23"/>
    </row>
    <row r="38" spans="1:6" customFormat="1" ht="21.95" customHeight="1">
      <c r="A38" s="182" t="s">
        <v>241</v>
      </c>
      <c r="B38" s="192">
        <v>1305</v>
      </c>
      <c r="C38" s="183" t="s">
        <v>290</v>
      </c>
      <c r="E38" s="31" t="s">
        <v>291</v>
      </c>
      <c r="F38" s="23"/>
    </row>
    <row r="39" spans="1:6" customFormat="1" ht="21.95" customHeight="1">
      <c r="A39" s="180" t="s">
        <v>244</v>
      </c>
      <c r="B39" s="192">
        <v>6365</v>
      </c>
      <c r="C39" s="181" t="s">
        <v>292</v>
      </c>
      <c r="E39" s="31" t="s">
        <v>293</v>
      </c>
      <c r="F39" s="23"/>
    </row>
    <row r="40" spans="1:6" customFormat="1" ht="15" customHeight="1"/>
    <row r="41" spans="1:6" customFormat="1" ht="30" customHeight="1">
      <c r="A41" s="75" t="s">
        <v>294</v>
      </c>
      <c r="B41" s="188"/>
    </row>
    <row r="42" spans="1:6" customFormat="1" ht="50.1" customHeight="1">
      <c r="A42" s="209" t="s">
        <v>248</v>
      </c>
      <c r="B42" s="210" t="s">
        <v>249</v>
      </c>
      <c r="C42" s="193" t="s">
        <v>250</v>
      </c>
      <c r="F42" s="23"/>
    </row>
    <row r="43" spans="1:6" customFormat="1" ht="35.1" customHeight="1">
      <c r="A43" s="189" t="s">
        <v>295</v>
      </c>
      <c r="B43" s="211">
        <v>169427</v>
      </c>
      <c r="C43" s="190" t="s">
        <v>296</v>
      </c>
      <c r="E43" s="31" t="s">
        <v>297</v>
      </c>
    </row>
    <row r="44" spans="1:6" customFormat="1" ht="21.95" customHeight="1">
      <c r="A44" s="212" t="s">
        <v>254</v>
      </c>
      <c r="B44" s="207">
        <v>997822</v>
      </c>
      <c r="C44" s="198" t="s">
        <v>255</v>
      </c>
      <c r="E44" s="31" t="s">
        <v>298</v>
      </c>
    </row>
    <row r="45" spans="1:6" customFormat="1" ht="35.1" customHeight="1">
      <c r="A45" s="199" t="s">
        <v>299</v>
      </c>
      <c r="B45" s="200">
        <v>0.16979681746844599</v>
      </c>
      <c r="C45" s="190" t="s">
        <v>300</v>
      </c>
      <c r="E45" s="31" t="s">
        <v>301</v>
      </c>
    </row>
    <row r="46" spans="1:6" customFormat="1" ht="21.95" customHeight="1">
      <c r="A46" s="193" t="s">
        <v>302</v>
      </c>
      <c r="B46" s="194">
        <v>0.47113312795268097</v>
      </c>
      <c r="C46" s="195" t="s">
        <v>303</v>
      </c>
      <c r="E46" s="31" t="s">
        <v>304</v>
      </c>
    </row>
    <row r="47" spans="1:6" customFormat="1" ht="35.1" customHeight="1">
      <c r="A47" s="199" t="s">
        <v>264</v>
      </c>
      <c r="B47" s="200">
        <v>1106576.4905328399</v>
      </c>
      <c r="C47" s="190" t="s">
        <v>265</v>
      </c>
      <c r="E47" s="31" t="s">
        <v>266</v>
      </c>
    </row>
    <row r="48" spans="1:6" customFormat="1" ht="21.95" customHeight="1">
      <c r="A48" s="193" t="s">
        <v>267</v>
      </c>
      <c r="B48" s="194">
        <v>120866.48791518901</v>
      </c>
      <c r="C48" s="198" t="s">
        <v>305</v>
      </c>
      <c r="E48" s="31" t="s">
        <v>306</v>
      </c>
    </row>
    <row r="49" spans="1:11" customFormat="1" ht="21.95" customHeight="1" thickBot="1">
      <c r="A49" s="189" t="s">
        <v>270</v>
      </c>
      <c r="B49" s="200">
        <v>161.39173</v>
      </c>
      <c r="C49" s="190" t="s">
        <v>307</v>
      </c>
      <c r="E49" s="31" t="s">
        <v>308</v>
      </c>
    </row>
    <row r="50" spans="1:11" ht="35.1" customHeight="1">
      <c r="A50" s="219" t="s">
        <v>309</v>
      </c>
      <c r="B50" s="214">
        <v>19506844</v>
      </c>
      <c r="C50" s="218" t="s">
        <v>310</v>
      </c>
      <c r="D50" s="25"/>
      <c r="E50" s="31" t="s">
        <v>311</v>
      </c>
      <c r="F50" s="36"/>
      <c r="G50" s="36"/>
      <c r="H50" s="28"/>
      <c r="I50" s="25"/>
      <c r="J50" s="25"/>
      <c r="K50" s="25"/>
    </row>
    <row r="51" spans="1:11" customFormat="1" ht="15" customHeight="1"/>
    <row r="52" spans="1:11" customFormat="1" ht="30" customHeight="1">
      <c r="A52" s="75" t="s">
        <v>312</v>
      </c>
      <c r="B52" s="188"/>
    </row>
    <row r="53" spans="1:11" customFormat="1" ht="50.1" customHeight="1">
      <c r="A53" s="209" t="s">
        <v>248</v>
      </c>
      <c r="B53" s="210" t="s">
        <v>249</v>
      </c>
      <c r="C53" s="193" t="s">
        <v>250</v>
      </c>
    </row>
    <row r="54" spans="1:11" customFormat="1" ht="21.95" customHeight="1">
      <c r="A54" s="196" t="s">
        <v>313</v>
      </c>
      <c r="B54" s="197">
        <v>83587.620000000097</v>
      </c>
      <c r="C54" s="198" t="s">
        <v>224</v>
      </c>
      <c r="E54" s="31" t="s">
        <v>314</v>
      </c>
    </row>
    <row r="55" spans="1:11" customFormat="1" ht="21.95" customHeight="1" thickBot="1">
      <c r="A55" s="189" t="s">
        <v>270</v>
      </c>
      <c r="B55" s="200">
        <v>799.20838000000003</v>
      </c>
      <c r="C55" s="190" t="s">
        <v>227</v>
      </c>
      <c r="E55" s="31" t="s">
        <v>315</v>
      </c>
    </row>
    <row r="56" spans="1:11" customFormat="1" ht="35.1" customHeight="1" thickBot="1">
      <c r="A56" s="202" t="s">
        <v>316</v>
      </c>
      <c r="B56" s="203">
        <v>66803929</v>
      </c>
      <c r="C56" s="204" t="s">
        <v>317</v>
      </c>
      <c r="E56" s="31" t="s">
        <v>47</v>
      </c>
    </row>
    <row r="57" spans="1:11" customFormat="1" ht="15" customHeight="1"/>
    <row r="58" spans="1:11" customFormat="1" ht="20.100000000000001" customHeight="1">
      <c r="A58" s="75" t="s">
        <v>318</v>
      </c>
      <c r="B58" s="178"/>
      <c r="C58" s="178"/>
    </row>
    <row r="59" spans="1:11" customFormat="1" ht="50.1" customHeight="1">
      <c r="A59" s="179" t="s">
        <v>319</v>
      </c>
      <c r="B59" s="206" t="s">
        <v>320</v>
      </c>
      <c r="C59" s="186" t="s">
        <v>222</v>
      </c>
    </row>
    <row r="60" spans="1:11" customFormat="1" ht="21.95" customHeight="1">
      <c r="A60" s="184" t="s">
        <v>321</v>
      </c>
      <c r="B60" s="211">
        <v>87005</v>
      </c>
      <c r="C60" s="185" t="s">
        <v>224</v>
      </c>
      <c r="E60" s="31" t="s">
        <v>322</v>
      </c>
    </row>
    <row r="61" spans="1:11" customFormat="1" ht="21.95" customHeight="1">
      <c r="A61" s="180" t="s">
        <v>323</v>
      </c>
      <c r="B61" s="192">
        <v>164904</v>
      </c>
      <c r="C61" s="181" t="s">
        <v>227</v>
      </c>
      <c r="E61" s="31" t="s">
        <v>324</v>
      </c>
    </row>
    <row r="62" spans="1:11" customFormat="1" ht="15" customHeight="1"/>
    <row r="63" spans="1:11" customFormat="1" ht="30" customHeight="1">
      <c r="A63" s="75" t="s">
        <v>325</v>
      </c>
      <c r="B63" s="188"/>
    </row>
    <row r="64" spans="1:11" ht="50.1" customHeight="1">
      <c r="A64" s="209" t="s">
        <v>248</v>
      </c>
      <c r="B64" s="210" t="s">
        <v>249</v>
      </c>
      <c r="C64" t="s">
        <v>326</v>
      </c>
      <c r="D64" s="25"/>
      <c r="E64" s="30"/>
      <c r="F64" s="32"/>
      <c r="G64" s="30"/>
      <c r="H64" s="28"/>
      <c r="I64" s="25"/>
      <c r="J64" s="25"/>
      <c r="K64" s="25"/>
    </row>
    <row r="65" spans="1:12" customFormat="1" ht="21.95" customHeight="1">
      <c r="A65" s="189" t="s">
        <v>327</v>
      </c>
      <c r="B65" s="211">
        <v>338914</v>
      </c>
      <c r="C65" s="190" t="s">
        <v>328</v>
      </c>
      <c r="E65" s="31" t="s">
        <v>329</v>
      </c>
    </row>
    <row r="66" spans="1:12" customFormat="1" ht="21.95" customHeight="1">
      <c r="A66" s="212" t="s">
        <v>254</v>
      </c>
      <c r="B66" s="207">
        <v>1385401</v>
      </c>
      <c r="C66" s="198" t="s">
        <v>233</v>
      </c>
      <c r="E66" s="31" t="s">
        <v>330</v>
      </c>
    </row>
    <row r="67" spans="1:12" customFormat="1" ht="21.95" customHeight="1">
      <c r="A67" s="196" t="s">
        <v>331</v>
      </c>
      <c r="B67" s="197">
        <v>0.244632420504966</v>
      </c>
      <c r="C67" s="198" t="s">
        <v>332</v>
      </c>
      <c r="E67" s="31" t="s">
        <v>333</v>
      </c>
    </row>
    <row r="68" spans="1:12" customFormat="1" ht="21.95" customHeight="1">
      <c r="A68" s="189" t="s">
        <v>334</v>
      </c>
      <c r="B68" s="200">
        <v>1302266.1805328401</v>
      </c>
      <c r="C68" s="215" t="s">
        <v>239</v>
      </c>
      <c r="E68" s="31" t="s">
        <v>335</v>
      </c>
    </row>
    <row r="69" spans="1:12" customFormat="1" ht="21.95" customHeight="1">
      <c r="A69" s="216" t="s">
        <v>267</v>
      </c>
      <c r="B69" s="194">
        <v>316639.24767933902</v>
      </c>
      <c r="C69" s="198" t="s">
        <v>336</v>
      </c>
      <c r="E69" s="31" t="s">
        <v>337</v>
      </c>
    </row>
    <row r="70" spans="1:12" customFormat="1" ht="21.95" customHeight="1">
      <c r="A70" s="189" t="s">
        <v>270</v>
      </c>
      <c r="B70" s="200">
        <v>127.87066</v>
      </c>
      <c r="C70" s="190" t="s">
        <v>245</v>
      </c>
      <c r="E70" s="31" t="s">
        <v>338</v>
      </c>
    </row>
    <row r="71" spans="1:12" customFormat="1" ht="21.95" customHeight="1" thickBot="1">
      <c r="A71" s="217" t="s">
        <v>339</v>
      </c>
      <c r="B71" s="192">
        <v>1000</v>
      </c>
      <c r="C71" s="190" t="s">
        <v>340</v>
      </c>
      <c r="E71" s="33"/>
    </row>
    <row r="72" spans="1:12" customFormat="1" ht="21.95" customHeight="1" thickBot="1">
      <c r="A72" s="202" t="s">
        <v>341</v>
      </c>
      <c r="B72" s="213">
        <v>40502483</v>
      </c>
      <c r="C72" s="204" t="s">
        <v>342</v>
      </c>
      <c r="E72" s="31" t="s">
        <v>49</v>
      </c>
    </row>
    <row r="73" spans="1:12" ht="15" customHeight="1">
      <c r="A73" s="71"/>
      <c r="B73" s="71"/>
      <c r="C73" s="71"/>
      <c r="D73" s="25"/>
      <c r="E73" s="69"/>
      <c r="F73" s="30"/>
      <c r="G73" s="71"/>
      <c r="H73" s="25"/>
      <c r="I73" s="28"/>
      <c r="K73" s="25"/>
    </row>
    <row r="74" spans="1:12" ht="30" customHeight="1">
      <c r="A74" s="75" t="s">
        <v>343</v>
      </c>
      <c r="B74" s="188"/>
      <c r="C74" s="208"/>
      <c r="D74" s="25"/>
      <c r="E74" s="34"/>
      <c r="F74" s="30"/>
      <c r="H74" s="28"/>
      <c r="I74" s="28"/>
      <c r="L74" s="24"/>
    </row>
    <row r="75" spans="1:12" customFormat="1" ht="50.1" customHeight="1">
      <c r="A75" s="209" t="s">
        <v>248</v>
      </c>
      <c r="B75" s="210" t="s">
        <v>249</v>
      </c>
      <c r="C75" s="193" t="s">
        <v>250</v>
      </c>
    </row>
    <row r="76" spans="1:12" customFormat="1" ht="35.1" customHeight="1">
      <c r="A76" s="199" t="s">
        <v>344</v>
      </c>
      <c r="B76" s="211">
        <v>503837</v>
      </c>
      <c r="C76" s="190" t="s">
        <v>224</v>
      </c>
      <c r="E76" s="37" t="s">
        <v>345</v>
      </c>
    </row>
    <row r="77" spans="1:12" customFormat="1" ht="21.95" customHeight="1">
      <c r="A77" s="193" t="s">
        <v>346</v>
      </c>
      <c r="B77" s="207">
        <v>522</v>
      </c>
      <c r="C77" s="198" t="s">
        <v>227</v>
      </c>
      <c r="E77" s="37" t="s">
        <v>347</v>
      </c>
    </row>
    <row r="78" spans="1:12" customFormat="1" ht="21.95" customHeight="1" thickBot="1">
      <c r="A78" s="189" t="s">
        <v>348</v>
      </c>
      <c r="B78" s="200">
        <v>29.244060000000001</v>
      </c>
      <c r="C78" s="190" t="s">
        <v>230</v>
      </c>
      <c r="E78" s="37" t="s">
        <v>349</v>
      </c>
    </row>
    <row r="79" spans="1:12" ht="35.1" customHeight="1" thickBot="1">
      <c r="A79" s="202" t="s">
        <v>350</v>
      </c>
      <c r="B79" s="203">
        <v>14749503</v>
      </c>
      <c r="C79" s="204" t="s">
        <v>351</v>
      </c>
      <c r="D79" s="25"/>
      <c r="E79" s="37" t="s">
        <v>352</v>
      </c>
      <c r="F79" s="69"/>
      <c r="G79" s="69"/>
      <c r="H79" s="28"/>
      <c r="J79" s="25"/>
      <c r="K79" s="25"/>
    </row>
    <row r="80" spans="1:12" ht="15" customHeight="1">
      <c r="A80" s="27"/>
      <c r="B80" s="27"/>
      <c r="C80" s="27"/>
      <c r="D80" s="25"/>
      <c r="E80" s="36"/>
      <c r="F80" s="30"/>
      <c r="G80" s="27"/>
      <c r="H80" s="28"/>
      <c r="I80" s="28"/>
      <c r="J80" s="25"/>
      <c r="K80" s="25"/>
      <c r="L80" s="26"/>
    </row>
    <row r="81" spans="1:36" customFormat="1" ht="12.4"/>
    <row r="82" spans="1:36" customFormat="1" hidden="1">
      <c r="B82" s="37" t="s">
        <v>69</v>
      </c>
    </row>
    <row r="83" spans="1:36" ht="15" customHeight="1">
      <c r="A83" s="27"/>
      <c r="B83" s="27"/>
      <c r="C83" s="27"/>
      <c r="D83" s="25"/>
      <c r="E83" s="25"/>
      <c r="F83" s="26"/>
      <c r="G83" s="27"/>
      <c r="H83" s="28"/>
      <c r="I83" s="28"/>
      <c r="J83" s="25"/>
      <c r="K83" s="25"/>
      <c r="L83" s="26"/>
    </row>
    <row r="84" spans="1:36" ht="15" customHeight="1">
      <c r="A84" s="27"/>
      <c r="B84" s="27"/>
      <c r="C84" s="27"/>
      <c r="D84" s="25"/>
      <c r="E84" s="36"/>
      <c r="F84" s="26"/>
      <c r="G84" s="27"/>
      <c r="H84" s="28"/>
      <c r="I84" s="28"/>
      <c r="J84" s="25"/>
      <c r="K84" s="25"/>
      <c r="L84" s="26"/>
    </row>
    <row r="85" spans="1:36" ht="15" customHeight="1">
      <c r="A85" s="27"/>
      <c r="B85" s="27"/>
      <c r="C85" s="27"/>
      <c r="D85" s="25"/>
      <c r="E85" s="36"/>
      <c r="F85" s="26"/>
      <c r="G85" s="27"/>
      <c r="H85" s="28"/>
      <c r="I85" s="28"/>
      <c r="J85" s="25"/>
      <c r="K85" s="25"/>
      <c r="L85" s="26"/>
    </row>
    <row r="86" spans="1:36" s="5" customFormat="1">
      <c r="F86" s="26"/>
      <c r="H86" s="9"/>
      <c r="I86" s="9"/>
      <c r="J86" s="9"/>
      <c r="K86" s="9"/>
      <c r="L86" s="9"/>
      <c r="M86" s="9"/>
    </row>
    <row r="87" spans="1:36">
      <c r="A87" s="24"/>
      <c r="B87" s="24"/>
      <c r="C87" s="24"/>
      <c r="D87" s="25"/>
      <c r="F87" s="5"/>
      <c r="G87" s="24"/>
      <c r="L87" s="24"/>
      <c r="AI87" s="5"/>
      <c r="AJ87" s="5"/>
    </row>
    <row r="88" spans="1:36">
      <c r="D88" s="25"/>
      <c r="P88" s="24"/>
      <c r="AG88" s="24"/>
    </row>
    <row r="89" spans="1:36">
      <c r="D89" s="25"/>
      <c r="L89" s="24"/>
      <c r="Y89" s="24"/>
    </row>
    <row r="90" spans="1:36">
      <c r="A90" s="24"/>
      <c r="B90" s="24"/>
      <c r="C90" s="24"/>
      <c r="D90" s="25"/>
      <c r="G90" s="24"/>
    </row>
    <row r="91" spans="1:36">
      <c r="D91" s="25"/>
      <c r="P91" s="24"/>
      <c r="X91" s="24"/>
    </row>
    <row r="92" spans="1:36">
      <c r="D92" s="25"/>
    </row>
    <row r="93" spans="1:36">
      <c r="D93" s="25"/>
      <c r="P93" s="24"/>
      <c r="X93" s="24"/>
    </row>
    <row r="94" spans="1:36">
      <c r="A94" s="24"/>
      <c r="B94" s="24"/>
      <c r="C94" s="24"/>
      <c r="D94" s="25"/>
      <c r="G94" s="24"/>
      <c r="X94" s="24"/>
    </row>
    <row r="95" spans="1:36">
      <c r="A95" s="24"/>
      <c r="B95" s="24"/>
      <c r="C95" s="24"/>
      <c r="D95" s="25"/>
      <c r="G95" s="24"/>
    </row>
    <row r="96" spans="1:36">
      <c r="D96" s="25"/>
      <c r="X96" s="24"/>
    </row>
    <row r="97" spans="1:7">
      <c r="A97" s="24"/>
      <c r="B97" s="24"/>
      <c r="C97" s="24"/>
      <c r="D97" s="25"/>
      <c r="G97" s="24"/>
    </row>
    <row r="98" spans="1:7">
      <c r="D98" s="25"/>
    </row>
    <row r="99" spans="1:7">
      <c r="D99" s="25"/>
    </row>
  </sheetData>
  <sheetProtection password="FB30" sheet="1" objects="1" scenarios="1"/>
  <phoneticPr fontId="4" type="noConversion"/>
  <conditionalFormatting sqref="B10:C40 B65:C79 B63:B64 B53:C62 B52 B42:C51 B41">
    <cfRule type="cellIs" dxfId="74" priority="24" operator="equal">
      <formula>0</formula>
    </cfRule>
  </conditionalFormatting>
  <pageMargins left="0.70866141732283472" right="0.70866141732283472" top="0.74803149606299213" bottom="0.74803149606299213" header="0.31496062992125984" footer="0.31496062992125984"/>
  <pageSetup paperSize="9" scale="44" fitToHeight="2" orientation="landscape" r:id="rId1"/>
  <headerFooter>
    <oddHeader>&amp;CPage &amp;P&amp;R&amp;F</oddHeader>
  </headerFooter>
  <rowBreaks count="1" manualBreakCount="1">
    <brk id="4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2"/>
  <sheetViews>
    <sheetView showGridLines="0" zoomScaleNormal="100" workbookViewId="0"/>
  </sheetViews>
  <sheetFormatPr defaultColWidth="9.140625" defaultRowHeight="15" customHeight="1"/>
  <cols>
    <col min="1" max="1" width="30.85546875" style="5" customWidth="1"/>
    <col min="2" max="2" width="18.7109375" style="5" customWidth="1"/>
    <col min="3" max="4" width="16.7109375" style="5" customWidth="1"/>
    <col min="5" max="5" width="11.5703125" style="5" customWidth="1"/>
    <col min="6" max="6" width="11.140625" style="5" bestFit="1" customWidth="1"/>
    <col min="7" max="7" width="11.140625" style="5" customWidth="1"/>
    <col min="8" max="8" width="13.5703125" style="5" bestFit="1" customWidth="1"/>
    <col min="9" max="11" width="12" style="5" customWidth="1"/>
    <col min="12" max="12" width="11.85546875" style="5" customWidth="1"/>
    <col min="13" max="14" width="9.140625" style="5" customWidth="1"/>
    <col min="15" max="17" width="9.140625" style="5"/>
    <col min="18" max="18" width="14.7109375" style="5" bestFit="1" customWidth="1"/>
    <col min="19" max="16384" width="9.140625" style="5"/>
  </cols>
  <sheetData>
    <row r="1" spans="1:14" ht="27" customHeight="1">
      <c r="A1" s="74" t="s">
        <v>353</v>
      </c>
      <c r="B1" s="74"/>
      <c r="C1" s="74"/>
      <c r="D1" s="74"/>
      <c r="E1" s="74"/>
      <c r="H1" s="8"/>
      <c r="I1" s="8"/>
      <c r="J1" s="8"/>
      <c r="K1" s="8"/>
    </row>
    <row r="2" spans="1:14" ht="21.95" customHeight="1">
      <c r="A2" s="75" t="str">
        <f>A_Summary!I23</f>
        <v>Providers registered in the 'Approved (fee cap)' category on 13 October 2022 (UKPRN: ALL)</v>
      </c>
      <c r="B2" s="75"/>
      <c r="C2" s="75"/>
      <c r="D2" s="75"/>
      <c r="E2" s="75"/>
      <c r="F2" s="75"/>
      <c r="G2" s="75"/>
    </row>
    <row r="3" spans="1:14" ht="21.95" customHeight="1">
      <c r="A3" s="141" t="s">
        <v>354</v>
      </c>
      <c r="B3" s="75"/>
      <c r="C3" s="75"/>
      <c r="D3" s="75"/>
      <c r="E3" s="75"/>
      <c r="F3" s="75"/>
      <c r="G3" s="75"/>
    </row>
    <row r="4" spans="1:14" ht="33" customHeight="1">
      <c r="A4" s="102" t="s">
        <v>355</v>
      </c>
      <c r="B4" s="142"/>
      <c r="C4" s="44"/>
    </row>
    <row r="5" spans="1:14" ht="23.25" customHeight="1">
      <c r="A5" s="89" t="s">
        <v>356</v>
      </c>
      <c r="B5" s="142"/>
      <c r="C5" s="44"/>
    </row>
    <row r="6" spans="1:14" ht="18" customHeight="1">
      <c r="A6" s="158" t="s">
        <v>82</v>
      </c>
      <c r="B6" s="159" t="s">
        <v>357</v>
      </c>
    </row>
    <row r="7" spans="1:14" ht="18" customHeight="1">
      <c r="A7" s="160" t="s">
        <v>93</v>
      </c>
      <c r="B7" s="161">
        <v>10000</v>
      </c>
    </row>
    <row r="8" spans="1:14" ht="18" customHeight="1">
      <c r="A8" s="162" t="s">
        <v>101</v>
      </c>
      <c r="B8" s="163">
        <v>1500</v>
      </c>
    </row>
    <row r="9" spans="1:14" ht="18" customHeight="1">
      <c r="A9" s="162" t="s">
        <v>106</v>
      </c>
      <c r="B9" s="163">
        <v>250</v>
      </c>
    </row>
    <row r="10" spans="1:14" ht="18" customHeight="1">
      <c r="A10" s="164" t="s">
        <v>109</v>
      </c>
      <c r="B10" s="165">
        <v>125.76</v>
      </c>
    </row>
    <row r="11" spans="1:14" ht="15" customHeight="1">
      <c r="A11" s="166" t="s">
        <v>358</v>
      </c>
      <c r="B11" s="240">
        <v>1.0580000000000001</v>
      </c>
    </row>
    <row r="12" spans="1:14" ht="23.25" customHeight="1">
      <c r="B12" s="45"/>
      <c r="C12" s="44"/>
      <c r="N12" s="6"/>
    </row>
    <row r="13" spans="1:14" ht="21" customHeight="1">
      <c r="A13" s="75" t="s">
        <v>359</v>
      </c>
      <c r="B13" s="142"/>
      <c r="C13" s="142"/>
      <c r="D13" s="142"/>
      <c r="N13" s="6"/>
    </row>
    <row r="14" spans="1:14" ht="18" customHeight="1">
      <c r="A14" s="159" t="s">
        <v>357</v>
      </c>
      <c r="C14" s="44"/>
      <c r="N14" s="6"/>
    </row>
    <row r="15" spans="1:14" ht="18" customHeight="1">
      <c r="A15" s="167">
        <v>2315</v>
      </c>
      <c r="C15" s="44"/>
      <c r="N15" s="6"/>
    </row>
    <row r="16" spans="1:14" ht="23.25" customHeight="1">
      <c r="B16" s="45"/>
      <c r="C16" s="44"/>
      <c r="K16" s="8"/>
      <c r="N16" s="6"/>
    </row>
    <row r="17" spans="1:14" ht="21" customHeight="1">
      <c r="A17" s="75" t="s">
        <v>360</v>
      </c>
      <c r="B17" s="154"/>
      <c r="C17" s="154"/>
      <c r="D17" s="154"/>
      <c r="N17" s="6"/>
    </row>
    <row r="18" spans="1:14" ht="48.75" customHeight="1">
      <c r="A18" s="98" t="s">
        <v>127</v>
      </c>
      <c r="B18" s="235" t="s">
        <v>361</v>
      </c>
      <c r="C18" s="235" t="s">
        <v>362</v>
      </c>
      <c r="D18" s="155"/>
      <c r="M18" s="6"/>
    </row>
    <row r="19" spans="1:14" ht="18" customHeight="1">
      <c r="A19" s="156" t="s">
        <v>134</v>
      </c>
      <c r="B19" s="157">
        <v>0</v>
      </c>
      <c r="C19" s="157">
        <v>0</v>
      </c>
      <c r="D19" s="46"/>
      <c r="J19" s="8"/>
      <c r="M19" s="6"/>
    </row>
    <row r="20" spans="1:14" ht="18" customHeight="1">
      <c r="A20" s="156" t="s">
        <v>136</v>
      </c>
      <c r="B20" s="157">
        <v>0</v>
      </c>
      <c r="C20" s="157">
        <v>0</v>
      </c>
      <c r="D20" s="46"/>
      <c r="M20" s="6"/>
    </row>
    <row r="21" spans="1:14" ht="18" customHeight="1">
      <c r="A21" s="156" t="s">
        <v>138</v>
      </c>
      <c r="B21" s="157">
        <v>82.29</v>
      </c>
      <c r="C21" s="157">
        <v>806.86</v>
      </c>
      <c r="D21" s="46"/>
      <c r="M21" s="6"/>
    </row>
    <row r="22" spans="1:14" ht="18" customHeight="1">
      <c r="A22" s="156" t="s">
        <v>140</v>
      </c>
      <c r="B22" s="157">
        <v>82.29</v>
      </c>
      <c r="C22" s="157">
        <v>806.86</v>
      </c>
      <c r="D22" s="46"/>
      <c r="M22" s="6"/>
    </row>
    <row r="23" spans="1:14" ht="18" customHeight="1">
      <c r="A23" s="156" t="s">
        <v>142</v>
      </c>
      <c r="B23" s="157">
        <v>220.74</v>
      </c>
      <c r="C23" s="157">
        <v>945.31</v>
      </c>
      <c r="D23" s="46"/>
      <c r="M23" s="6"/>
    </row>
    <row r="24" spans="1:14" ht="18" customHeight="1">
      <c r="A24" s="156" t="s">
        <v>144</v>
      </c>
      <c r="B24" s="157">
        <v>427.76</v>
      </c>
      <c r="C24" s="157">
        <v>1152.33</v>
      </c>
      <c r="D24" s="46"/>
      <c r="M24" s="6"/>
    </row>
    <row r="25" spans="1:14" ht="18" customHeight="1">
      <c r="A25" s="156" t="s">
        <v>146</v>
      </c>
      <c r="B25" s="157">
        <v>427.76</v>
      </c>
      <c r="C25" s="157">
        <v>1152.33</v>
      </c>
      <c r="D25" s="46"/>
      <c r="M25" s="6"/>
    </row>
    <row r="26" spans="1:14" ht="18" customHeight="1">
      <c r="A26" s="156" t="s">
        <v>148</v>
      </c>
      <c r="B26" s="157">
        <v>220.74</v>
      </c>
      <c r="C26" s="157">
        <v>945.31</v>
      </c>
      <c r="D26" s="46"/>
      <c r="M26" s="6"/>
    </row>
    <row r="27" spans="1:14" ht="18" customHeight="1">
      <c r="A27" s="156" t="s">
        <v>150</v>
      </c>
      <c r="B27" s="157">
        <v>220.74</v>
      </c>
      <c r="C27" s="157">
        <v>945.31</v>
      </c>
      <c r="D27" s="46"/>
      <c r="M27" s="6"/>
    </row>
    <row r="28" spans="1:14" ht="18" customHeight="1">
      <c r="A28" s="156" t="s">
        <v>152</v>
      </c>
      <c r="B28" s="157">
        <v>82.29</v>
      </c>
      <c r="C28" s="157">
        <v>806.86</v>
      </c>
      <c r="D28" s="46"/>
      <c r="M28" s="6"/>
    </row>
    <row r="29" spans="1:14" ht="18" customHeight="1">
      <c r="A29" s="156" t="s">
        <v>154</v>
      </c>
      <c r="B29" s="157">
        <v>82.29</v>
      </c>
      <c r="C29" s="157">
        <v>806.86</v>
      </c>
      <c r="D29" s="46"/>
      <c r="M29" s="6"/>
    </row>
    <row r="30" spans="1:14" ht="18" customHeight="1">
      <c r="A30" s="89" t="s">
        <v>156</v>
      </c>
      <c r="B30" s="157">
        <v>3705.14</v>
      </c>
      <c r="C30" s="157">
        <v>4429.71</v>
      </c>
      <c r="D30" s="46"/>
      <c r="M30" s="6"/>
    </row>
    <row r="31" spans="1:14" ht="18" customHeight="1">
      <c r="A31" s="89" t="s">
        <v>158</v>
      </c>
      <c r="B31" s="157">
        <v>3705.14</v>
      </c>
      <c r="C31" s="157">
        <v>4429.71</v>
      </c>
      <c r="D31" s="46"/>
      <c r="M31" s="6"/>
    </row>
    <row r="32" spans="1:14" ht="18" customHeight="1">
      <c r="A32" s="89" t="s">
        <v>160</v>
      </c>
      <c r="B32" s="157">
        <v>82.29</v>
      </c>
      <c r="C32" s="157">
        <v>806.86</v>
      </c>
      <c r="D32" s="46"/>
      <c r="M32" s="6"/>
    </row>
    <row r="33" spans="1:14" ht="18" customHeight="1">
      <c r="A33" s="89" t="s">
        <v>162</v>
      </c>
      <c r="B33" s="157">
        <v>1324.41</v>
      </c>
      <c r="C33" s="157">
        <v>2048.98</v>
      </c>
      <c r="D33" s="46"/>
      <c r="J33" s="8"/>
      <c r="M33" s="6"/>
    </row>
    <row r="34" spans="1:14" ht="18" customHeight="1">
      <c r="A34" s="156" t="s">
        <v>164</v>
      </c>
      <c r="B34" s="157">
        <v>1324.41</v>
      </c>
      <c r="C34" s="157">
        <v>2048.98</v>
      </c>
      <c r="D34" s="46"/>
      <c r="J34" s="8"/>
      <c r="M34" s="6"/>
    </row>
    <row r="35" spans="1:14" ht="18" customHeight="1">
      <c r="A35" s="156" t="s">
        <v>166</v>
      </c>
      <c r="B35" s="157">
        <v>1324.41</v>
      </c>
      <c r="C35" s="157">
        <v>2048.98</v>
      </c>
      <c r="D35" s="46"/>
      <c r="M35" s="6"/>
    </row>
    <row r="36" spans="1:14" ht="18" customHeight="1">
      <c r="A36" s="156" t="s">
        <v>168</v>
      </c>
      <c r="B36" s="157">
        <v>289.31</v>
      </c>
      <c r="C36" s="157">
        <v>1013.88</v>
      </c>
      <c r="D36" s="46"/>
      <c r="M36" s="6"/>
    </row>
    <row r="37" spans="1:14" ht="23.25" customHeight="1">
      <c r="A37" s="47"/>
      <c r="B37" s="46"/>
      <c r="C37" s="48"/>
      <c r="K37" s="8"/>
      <c r="N37" s="6"/>
    </row>
    <row r="38" spans="1:14" ht="21" customHeight="1">
      <c r="A38" s="75" t="s">
        <v>363</v>
      </c>
      <c r="B38" s="75"/>
      <c r="C38" s="75"/>
      <c r="D38" s="49"/>
      <c r="E38" s="49"/>
      <c r="F38" s="49"/>
      <c r="G38" s="49"/>
      <c r="H38" s="49"/>
      <c r="I38" s="49"/>
      <c r="J38" s="49"/>
      <c r="K38" s="49"/>
    </row>
    <row r="39" spans="1:14" ht="18" customHeight="1">
      <c r="A39" s="158" t="s">
        <v>82</v>
      </c>
      <c r="B39" s="159" t="s">
        <v>357</v>
      </c>
      <c r="C39" s="49"/>
      <c r="D39" s="49"/>
      <c r="E39" s="49"/>
      <c r="F39" s="49"/>
      <c r="G39" s="49"/>
      <c r="H39" s="49"/>
      <c r="I39" s="49"/>
      <c r="J39" s="49"/>
    </row>
    <row r="40" spans="1:14" ht="18" customHeight="1">
      <c r="A40" s="168" t="s">
        <v>364</v>
      </c>
      <c r="B40" s="169">
        <v>1023.08</v>
      </c>
      <c r="C40" s="49"/>
      <c r="D40" s="49"/>
      <c r="E40" s="49"/>
      <c r="F40" s="49"/>
      <c r="G40" s="49"/>
      <c r="H40" s="49"/>
      <c r="I40" s="49"/>
    </row>
    <row r="41" spans="1:14" ht="15" customHeight="1">
      <c r="B41" s="50"/>
      <c r="C41" s="11"/>
      <c r="D41" s="49"/>
      <c r="E41" s="49"/>
      <c r="F41" s="49"/>
      <c r="G41" s="49"/>
      <c r="H41" s="49"/>
      <c r="I41" s="49"/>
      <c r="J41" s="49"/>
      <c r="K41" s="51"/>
    </row>
    <row r="42" spans="1:14" ht="21" customHeight="1">
      <c r="A42" s="75" t="s">
        <v>365</v>
      </c>
      <c r="B42" s="75"/>
      <c r="C42" s="75"/>
      <c r="D42" s="49"/>
      <c r="E42" s="49"/>
      <c r="F42" s="49"/>
      <c r="G42" s="49"/>
      <c r="H42" s="49"/>
      <c r="I42" s="49"/>
      <c r="J42" s="49"/>
      <c r="K42" s="49"/>
    </row>
    <row r="43" spans="1:14" ht="18" customHeight="1">
      <c r="A43" s="158" t="s">
        <v>82</v>
      </c>
      <c r="B43" s="159" t="s">
        <v>357</v>
      </c>
      <c r="C43" s="11"/>
      <c r="D43" s="49"/>
      <c r="E43" s="49"/>
      <c r="F43" s="49"/>
      <c r="G43" s="49"/>
      <c r="H43" s="49"/>
      <c r="I43" s="49"/>
      <c r="J43" s="49"/>
      <c r="K43" s="49"/>
    </row>
    <row r="44" spans="1:14" ht="18" customHeight="1">
      <c r="A44" s="171" t="s">
        <v>101</v>
      </c>
      <c r="B44" s="161">
        <v>895.75</v>
      </c>
      <c r="C44" s="11"/>
      <c r="D44" s="49"/>
      <c r="E44" s="49"/>
      <c r="F44" s="49"/>
      <c r="G44" s="49"/>
      <c r="H44" s="49"/>
      <c r="I44" s="49"/>
      <c r="J44" s="49"/>
      <c r="K44" s="49"/>
    </row>
    <row r="45" spans="1:14" ht="18" customHeight="1">
      <c r="A45" s="170" t="s">
        <v>366</v>
      </c>
      <c r="B45" s="163">
        <v>684.99</v>
      </c>
      <c r="C45" s="11"/>
      <c r="D45" s="49"/>
      <c r="E45" s="49"/>
      <c r="F45" s="49"/>
      <c r="G45" s="49"/>
      <c r="H45" s="49"/>
      <c r="I45" s="49"/>
      <c r="J45" s="49"/>
      <c r="K45" s="49"/>
    </row>
    <row r="46" spans="1:14" ht="15" customHeight="1">
      <c r="A46" s="52"/>
      <c r="B46" s="53"/>
      <c r="C46" s="11"/>
      <c r="D46" s="49"/>
      <c r="E46" s="49"/>
      <c r="F46" s="49"/>
      <c r="G46" s="49"/>
      <c r="H46" s="49"/>
      <c r="I46" s="49"/>
      <c r="J46" s="49"/>
      <c r="K46" s="49"/>
    </row>
    <row r="47" spans="1:14" ht="21" customHeight="1">
      <c r="A47" s="75" t="s">
        <v>367</v>
      </c>
      <c r="B47" s="75"/>
      <c r="C47" s="75"/>
      <c r="D47" s="75"/>
      <c r="E47" s="49"/>
      <c r="F47" s="49"/>
      <c r="G47" s="49"/>
      <c r="H47" s="49"/>
      <c r="I47" s="49"/>
      <c r="J47" s="49"/>
      <c r="K47" s="49"/>
    </row>
    <row r="48" spans="1:14" ht="18" customHeight="1">
      <c r="A48" s="158" t="s">
        <v>82</v>
      </c>
      <c r="B48" s="159" t="s">
        <v>357</v>
      </c>
      <c r="C48" s="11"/>
      <c r="D48" s="49"/>
      <c r="E48" s="49"/>
      <c r="F48" s="49"/>
      <c r="G48" s="49"/>
      <c r="H48" s="49"/>
      <c r="I48" s="49"/>
      <c r="J48" s="49"/>
      <c r="K48" s="49"/>
    </row>
    <row r="49" spans="1:11" ht="18" customHeight="1">
      <c r="A49" s="171" t="s">
        <v>101</v>
      </c>
      <c r="B49" s="161">
        <v>1149.77</v>
      </c>
      <c r="C49" s="11"/>
      <c r="D49" s="49"/>
      <c r="E49" s="49"/>
      <c r="F49" s="49"/>
      <c r="G49" s="49"/>
      <c r="H49" s="49"/>
      <c r="I49" s="49"/>
      <c r="J49" s="49"/>
      <c r="K49" s="49"/>
    </row>
    <row r="50" spans="1:11" ht="18" customHeight="1">
      <c r="A50" s="170" t="s">
        <v>366</v>
      </c>
      <c r="B50" s="163">
        <v>879.24</v>
      </c>
      <c r="C50" s="11"/>
      <c r="D50" s="49"/>
      <c r="E50" s="49"/>
      <c r="F50" s="49"/>
      <c r="G50" s="49"/>
      <c r="H50" s="49"/>
      <c r="I50" s="49"/>
      <c r="J50" s="49"/>
      <c r="K50" s="49"/>
    </row>
    <row r="51" spans="1:11" ht="18" customHeight="1">
      <c r="A51" s="170" t="s">
        <v>114</v>
      </c>
      <c r="B51" s="163">
        <v>676.34</v>
      </c>
      <c r="C51" s="11"/>
      <c r="D51" s="49"/>
      <c r="E51" s="49"/>
      <c r="F51" s="49"/>
      <c r="G51" s="49"/>
      <c r="H51" s="49"/>
      <c r="I51" s="49"/>
      <c r="J51" s="49"/>
      <c r="K51" s="49"/>
    </row>
    <row r="52" spans="1:11" ht="15" customHeight="1">
      <c r="A52" s="52"/>
      <c r="B52" s="53"/>
      <c r="C52" s="11"/>
      <c r="D52" s="49"/>
      <c r="E52" s="49"/>
      <c r="F52" s="49"/>
      <c r="G52" s="49"/>
      <c r="H52" s="49"/>
      <c r="I52" s="49"/>
      <c r="J52" s="49"/>
      <c r="K52" s="49"/>
    </row>
  </sheetData>
  <sheetProtection password="FB30" sheet="1" objects="1" scenarios="1"/>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3" location="'D Erasmus+'!A1" display="Erasmus+ and overseas study programmes" xr:uid="{00000000-0004-0000-0700-000001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3:C13" location="ERAS_TA" display="Erasmus+ and overseas study programmes" xr:uid="{00000000-0004-0000-0700-000008000000}"/>
    <hyperlink ref="A17:D17"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68" orientation="portrait" r:id="rId1"/>
  <headerFooter>
    <oddHeader>&amp;CPage &amp;P&amp;R&amp;F</oddHead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fad1d3-5ec7-49b6-b887-0dfc74677006">
      <Terms xmlns="http://schemas.microsoft.com/office/infopath/2007/PartnerControls"/>
    </lcf76f155ced4ddcb4097134ff3c332f>
    <TaxCatchAll xmlns="3e405583-359d-43b4-b273-0eaaf844b1bc" xsi:nil="true"/>
  </documentManagement>
</p:properti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0949CCD7-B303-426A-A426-CF9F406DF786}"/>
</file>

<file path=customXml/itemProps2.xml><?xml version="1.0" encoding="utf-8"?>
<ds:datastoreItem xmlns:ds="http://schemas.openxmlformats.org/officeDocument/2006/customXml" ds:itemID="{5C5F2F19-FD0F-479D-AA6C-B7D5EBC50864}"/>
</file>

<file path=customXml/itemProps3.xml><?xml version="1.0" encoding="utf-8"?>
<ds:datastoreItem xmlns:ds="http://schemas.openxmlformats.org/officeDocument/2006/customXml" ds:itemID="{66210371-D975-4A5C-A709-FCE8046E3151}"/>
</file>

<file path=customXml/itemProps4.xml><?xml version="1.0" encoding="utf-8"?>
<ds:datastoreItem xmlns:ds="http://schemas.openxmlformats.org/officeDocument/2006/customXml" ds:itemID="{94BBC20A-C678-4FDE-869C-63150A60CE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Cowley [7457]</dc:creator>
  <cp:keywords/>
  <dc:description/>
  <cp:lastModifiedBy/>
  <cp:revision/>
  <dcterms:created xsi:type="dcterms:W3CDTF">1998-01-04T14:28:05Z</dcterms:created>
  <dcterms:modified xsi:type="dcterms:W3CDTF">2022-12-05T14:22:46Z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0x0101006546C3504D5A3647AC78A98E49223D84</vt:lpwstr>
  </property>
  <property fmtid="{D5CDD505-2E9C-101B-9397-08002B2CF9AE}" pid="3" name="RecordType">
    <vt:lpwstr/>
  </property>
  <property fmtid="{D5CDD505-2E9C-101B-9397-08002B2CF9AE}" pid="4" name="MediaServiceImageTags">
    <vt:lpwstr/>
  </property>
</Properties>
</file>